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621E3C91-D6F9-47D4-BDC7-68ABD1368187}" xr6:coauthVersionLast="47" xr6:coauthVersionMax="47" xr10:uidLastSave="{00000000-0000-0000-0000-000000000000}"/>
  <bookViews>
    <workbookView xWindow="-120" yWindow="-120" windowWidth="20730" windowHeight="11160" tabRatio="46" xr2:uid="{00000000-000D-0000-FFFF-FFFF00000000}"/>
  </bookViews>
  <sheets>
    <sheet name="Sheet1" sheetId="25" r:id="rId1"/>
  </sheets>
  <calcPr calcId="181029"/>
</workbook>
</file>

<file path=xl/calcChain.xml><?xml version="1.0" encoding="utf-8"?>
<calcChain xmlns="http://schemas.openxmlformats.org/spreadsheetml/2006/main">
  <c r="E22" i="25" l="1"/>
  <c r="J39" i="25"/>
  <c r="C39" i="25"/>
  <c r="E30" i="25"/>
  <c r="E31" i="25" s="1"/>
  <c r="E32" i="25" s="1"/>
  <c r="E39" i="25"/>
  <c r="C79" i="25"/>
  <c r="E24" i="25" s="1"/>
  <c r="J18" i="25"/>
  <c r="J22" i="25" s="1"/>
  <c r="J21" i="25"/>
  <c r="J30" i="25"/>
  <c r="J31" i="25" s="1"/>
  <c r="J32" i="25" s="1"/>
  <c r="E57" i="25"/>
  <c r="E58" i="25"/>
  <c r="C78" i="25" s="1"/>
  <c r="E23" i="25" s="1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25" i="25" l="1"/>
  <c r="E37" i="25"/>
  <c r="J23" i="25"/>
  <c r="J37" i="25" s="1"/>
  <c r="E26" i="25"/>
  <c r="E27" i="25"/>
  <c r="E33" i="25" s="1"/>
  <c r="E34" i="25" s="1"/>
  <c r="J24" i="25" l="1"/>
  <c r="J33" i="25" s="1"/>
  <c r="J34" i="25" s="1"/>
  <c r="K34" i="25" s="1"/>
  <c r="J35" i="25" s="1"/>
  <c r="F34" i="25"/>
  <c r="E35" i="25" s="1"/>
  <c r="E38" i="25"/>
  <c r="C40" i="25" s="1"/>
  <c r="J38" i="25" l="1"/>
  <c r="H40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2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If motor is to be started more
than once per hour add 20% additional KVA
</t>
        </r>
      </text>
    </comment>
  </commentList>
</comments>
</file>

<file path=xl/sharedStrings.xml><?xml version="1.0" encoding="utf-8"?>
<sst xmlns="http://schemas.openxmlformats.org/spreadsheetml/2006/main" count="119" uniqueCount="80">
  <si>
    <t>Volt</t>
  </si>
  <si>
    <t>Amp</t>
  </si>
  <si>
    <t>KVA</t>
  </si>
  <si>
    <t>Max KVA of Transformer at Isc</t>
  </si>
  <si>
    <t>Motor InRush KVA At Starting</t>
  </si>
  <si>
    <t>Transformer Secondary Voltage</t>
  </si>
  <si>
    <t>Transformer Size</t>
  </si>
  <si>
    <t>Motor Code</t>
  </si>
  <si>
    <t>A</t>
  </si>
  <si>
    <t>B</t>
  </si>
  <si>
    <t>D</t>
  </si>
  <si>
    <t>E</t>
  </si>
  <si>
    <t>F</t>
  </si>
  <si>
    <t>G</t>
  </si>
  <si>
    <t>H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</si>
  <si>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</si>
  <si>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</si>
  <si>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</si>
  <si>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</si>
  <si>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</si>
  <si>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</si>
  <si>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</si>
  <si>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</si>
  <si>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</si>
  <si>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</si>
  <si>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C</t>
  </si>
  <si>
    <t>% Impedance: (z)</t>
  </si>
  <si>
    <t>J</t>
  </si>
  <si>
    <t>Motor KVA</t>
  </si>
  <si>
    <t>Allowable Voltage Drop in System:</t>
  </si>
  <si>
    <t>Motor Size:</t>
  </si>
  <si>
    <t>Volt: (L-L)</t>
  </si>
  <si>
    <t>Volt: (L-N)</t>
  </si>
  <si>
    <t>(1) Motor Full  Load Current &lt;= 65% Transformer Full Load Current</t>
  </si>
  <si>
    <t>(2) Voltage Drop at Transformer Secondary Due to Motor inRush</t>
  </si>
  <si>
    <t>Total KW of Three Phase Motors:</t>
  </si>
  <si>
    <t>Total KW of Single Phase Motors:</t>
  </si>
  <si>
    <t>Power Factor:</t>
  </si>
  <si>
    <t>Total Single Phase Motors Full Load Current</t>
  </si>
  <si>
    <t>Total Three Phase Motors Full Load Current</t>
  </si>
  <si>
    <t>Total Motors Full Load Current</t>
  </si>
  <si>
    <t>Min</t>
  </si>
  <si>
    <t>Max</t>
  </si>
  <si>
    <t>Code Letter (KVA per HP) -Locked Rotor Current</t>
  </si>
  <si>
    <t>Locaked Rotor Current Multiplier: (Min)</t>
  </si>
  <si>
    <t>Locaked Rotor Current Multiplier: (Max)</t>
  </si>
  <si>
    <t>How many times Motor Starts per Hours</t>
  </si>
  <si>
    <t>Calculation Formulas:</t>
  </si>
  <si>
    <t>(3) Transformer Size:</t>
  </si>
  <si>
    <t>Enter Motor Full Load Current(Enter If you know otherwise leave it blank )</t>
  </si>
  <si>
    <t>InRush Current at Starting:(Enter If you know otherwise leave it blank)</t>
  </si>
  <si>
    <t>Optimizing Power Systems for Large Motor Startup: Transformer Sizing and Voltage Drop Analysis</t>
  </si>
  <si>
    <t>Transformer Detail:</t>
  </si>
  <si>
    <t>Motor Detail ( Only One No of Motor):</t>
  </si>
  <si>
    <t>Motors Detail ( More Than One No of Motor):</t>
  </si>
  <si>
    <r>
      <t>Transformer Secondary Voltage:(v</t>
    </r>
    <r>
      <rPr>
        <vertAlign val="subscript"/>
        <sz val="12"/>
        <color theme="1"/>
        <rFont val="Bookman Old Style"/>
        <family val="1"/>
      </rPr>
      <t>2</t>
    </r>
    <r>
      <rPr>
        <sz val="12"/>
        <color theme="1"/>
        <rFont val="Bookman Old Style"/>
        <family val="1"/>
      </rPr>
      <t>)</t>
    </r>
  </si>
  <si>
    <r>
      <t>Motor Full Load Current: (I</t>
    </r>
    <r>
      <rPr>
        <vertAlign val="subscript"/>
        <sz val="12"/>
        <color theme="1"/>
        <rFont val="Bookman Old Style"/>
        <family val="1"/>
      </rPr>
      <t>LM</t>
    </r>
    <r>
      <rPr>
        <sz val="12"/>
        <color theme="1"/>
        <rFont val="Bookman Old Style"/>
        <family val="1"/>
      </rPr>
      <t>)</t>
    </r>
  </si>
  <si>
    <r>
      <t>Locaked Rotor Current (L</t>
    </r>
    <r>
      <rPr>
        <vertAlign val="subscript"/>
        <sz val="12"/>
        <color theme="1"/>
        <rFont val="Bookman Old Style"/>
        <family val="1"/>
      </rPr>
      <t>1</t>
    </r>
    <r>
      <rPr>
        <sz val="12"/>
        <color theme="1"/>
        <rFont val="Bookman Old Style"/>
        <family val="1"/>
      </rPr>
      <t>): (Min)</t>
    </r>
  </si>
  <si>
    <r>
      <t>Locaked Rotor Current (L</t>
    </r>
    <r>
      <rPr>
        <vertAlign val="subscript"/>
        <sz val="12"/>
        <color theme="1"/>
        <rFont val="Bookman Old Style"/>
        <family val="1"/>
      </rPr>
      <t>2</t>
    </r>
    <r>
      <rPr>
        <sz val="12"/>
        <color theme="1"/>
        <rFont val="Bookman Old Style"/>
        <family val="1"/>
      </rPr>
      <t>): (Max)</t>
    </r>
  </si>
  <si>
    <r>
      <t>Motor InRush KVA At Starting: (I</t>
    </r>
    <r>
      <rPr>
        <vertAlign val="subscript"/>
        <sz val="12"/>
        <color theme="1"/>
        <rFont val="Bookman Old Style"/>
        <family val="1"/>
      </rPr>
      <t>RS</t>
    </r>
    <r>
      <rPr>
        <sz val="12"/>
        <color theme="1"/>
        <rFont val="Bookman Old Style"/>
        <family val="1"/>
      </rPr>
      <t>M)</t>
    </r>
  </si>
  <si>
    <r>
      <t>Full Load Current of Transformer : (I</t>
    </r>
    <r>
      <rPr>
        <vertAlign val="subscript"/>
        <sz val="12"/>
        <color theme="1"/>
        <rFont val="Bookman Old Style"/>
        <family val="1"/>
      </rPr>
      <t>LX</t>
    </r>
    <r>
      <rPr>
        <sz val="12"/>
        <color theme="1"/>
        <rFont val="Bookman Old Style"/>
        <family val="1"/>
      </rPr>
      <t>)</t>
    </r>
  </si>
  <si>
    <r>
      <t>Full Load Current of Transformer : (I</t>
    </r>
    <r>
      <rPr>
        <vertAlign val="subscript"/>
        <sz val="12"/>
        <color theme="1"/>
        <rFont val="Bookman Old Style"/>
        <family val="1"/>
      </rPr>
      <t>L</t>
    </r>
    <r>
      <rPr>
        <sz val="12"/>
        <color theme="1"/>
        <rFont val="Bookman Old Style"/>
        <family val="1"/>
      </rPr>
      <t>)</t>
    </r>
  </si>
  <si>
    <r>
      <t>Short Circuit Current at Transformer Secondary: (I</t>
    </r>
    <r>
      <rPr>
        <vertAlign val="subscript"/>
        <sz val="12"/>
        <color theme="1"/>
        <rFont val="Bookman Old Style"/>
        <family val="1"/>
      </rPr>
      <t>sc</t>
    </r>
    <r>
      <rPr>
        <sz val="12"/>
        <color theme="1"/>
        <rFont val="Bookman Old Style"/>
        <family val="1"/>
      </rPr>
      <t>)</t>
    </r>
  </si>
  <si>
    <r>
      <t>Short Circuit Current at Transformer Secondary: (I</t>
    </r>
    <r>
      <rPr>
        <vertAlign val="subscript"/>
        <sz val="12"/>
        <color theme="1"/>
        <rFont val="Bookman Old Style"/>
        <family val="1"/>
      </rPr>
      <t>SC</t>
    </r>
    <r>
      <rPr>
        <sz val="12"/>
        <color theme="1"/>
        <rFont val="Bookman Old Style"/>
        <family val="1"/>
      </rPr>
      <t>)</t>
    </r>
  </si>
  <si>
    <r>
      <t>Max KVA of Transformer at Isc: Q</t>
    </r>
    <r>
      <rPr>
        <vertAlign val="subscript"/>
        <sz val="12"/>
        <color theme="1"/>
        <rFont val="Bookman Old Style"/>
        <family val="1"/>
      </rPr>
      <t>1</t>
    </r>
  </si>
  <si>
    <r>
      <t>Motor InRush KVA At Starting:(I</t>
    </r>
    <r>
      <rPr>
        <vertAlign val="subscript"/>
        <sz val="12"/>
        <color theme="1"/>
        <rFont val="Bookman Old Style"/>
        <family val="1"/>
      </rPr>
      <t>RS</t>
    </r>
    <r>
      <rPr>
        <sz val="12"/>
        <color theme="1"/>
        <rFont val="Bookman Old Style"/>
        <family val="1"/>
      </rPr>
      <t>M)</t>
    </r>
  </si>
  <si>
    <r>
      <t>Voltage Drop at Transformer Secondary Due to Motor inRush: (V</t>
    </r>
    <r>
      <rPr>
        <vertAlign val="subscript"/>
        <sz val="12"/>
        <color theme="1"/>
        <rFont val="Bookman Old Style"/>
        <family val="1"/>
      </rPr>
      <t>D</t>
    </r>
    <r>
      <rPr>
        <sz val="12"/>
        <color theme="1"/>
        <rFont val="Bookman Old Style"/>
        <family val="1"/>
      </rPr>
      <t>)</t>
    </r>
  </si>
  <si>
    <r>
      <t>V</t>
    </r>
    <r>
      <rPr>
        <b/>
        <vertAlign val="subscript"/>
        <sz val="12"/>
        <color theme="9" tint="-0.499984740745262"/>
        <rFont val="Bookman Old Style"/>
        <family val="1"/>
      </rPr>
      <t>D</t>
    </r>
    <r>
      <rPr>
        <b/>
        <sz val="12"/>
        <color theme="9" tint="-0.499984740745262"/>
        <rFont val="Bookman Old Style"/>
        <family val="1"/>
      </rPr>
      <t>=I</t>
    </r>
    <r>
      <rPr>
        <b/>
        <vertAlign val="subscript"/>
        <sz val="12"/>
        <color theme="9" tint="-0.499984740745262"/>
        <rFont val="Bookman Old Style"/>
        <family val="1"/>
      </rPr>
      <t>RS</t>
    </r>
    <r>
      <rPr>
        <b/>
        <sz val="12"/>
        <color theme="9" tint="-0.499984740745262"/>
        <rFont val="Bookman Old Style"/>
        <family val="1"/>
      </rPr>
      <t>M/Q</t>
    </r>
    <r>
      <rPr>
        <b/>
        <vertAlign val="subscript"/>
        <sz val="12"/>
        <color theme="9" tint="-0.499984740745262"/>
        <rFont val="Bookman Old Style"/>
        <family val="1"/>
      </rPr>
      <t>1</t>
    </r>
  </si>
  <si>
    <r>
      <t>Volt (V</t>
    </r>
    <r>
      <rPr>
        <vertAlign val="subscript"/>
        <sz val="12"/>
        <color theme="1"/>
        <rFont val="Bookman Old Style"/>
        <family val="1"/>
      </rPr>
      <t>M</t>
    </r>
    <r>
      <rPr>
        <sz val="12"/>
        <color theme="1"/>
        <rFont val="Bookman Old Style"/>
        <family val="1"/>
      </rPr>
      <t>): (L-L)</t>
    </r>
  </si>
  <si>
    <t>Motor Code: (KVA/HP)</t>
  </si>
  <si>
    <t>KW</t>
  </si>
  <si>
    <t>Locked Rotor Current: (Max)</t>
  </si>
  <si>
    <t>Calculations</t>
  </si>
  <si>
    <t>Result</t>
  </si>
  <si>
    <t>Voltage Drop at Transformer Secondary Due to Motor InRush</t>
  </si>
  <si>
    <r>
      <t>I</t>
    </r>
    <r>
      <rPr>
        <b/>
        <vertAlign val="subscript"/>
        <sz val="12"/>
        <color theme="9" tint="-0.499984740745262"/>
        <rFont val="Bookman Old Style"/>
        <family val="1"/>
      </rPr>
      <t>LX</t>
    </r>
    <r>
      <rPr>
        <b/>
        <sz val="12"/>
        <color theme="9" tint="-0.499984740745262"/>
        <rFont val="Bookman Old Style"/>
        <family val="1"/>
      </rPr>
      <t>=KVA/(1.732 xV</t>
    </r>
    <r>
      <rPr>
        <b/>
        <vertAlign val="subscript"/>
        <sz val="12"/>
        <color theme="9" tint="-0.499984740745262"/>
        <rFont val="Bookman Old Style"/>
        <family val="1"/>
      </rPr>
      <t>2</t>
    </r>
    <r>
      <rPr>
        <b/>
        <sz val="12"/>
        <color theme="9" tint="-0.499984740745262"/>
        <rFont val="Bookman Old Style"/>
        <family val="1"/>
      </rPr>
      <t>)</t>
    </r>
  </si>
  <si>
    <r>
      <t>I</t>
    </r>
    <r>
      <rPr>
        <b/>
        <vertAlign val="subscript"/>
        <sz val="12"/>
        <color theme="9" tint="-0.499984740745262"/>
        <rFont val="Bookman Old Style"/>
        <family val="1"/>
      </rPr>
      <t>LM</t>
    </r>
    <r>
      <rPr>
        <b/>
        <sz val="12"/>
        <color theme="9" tint="-0.499984740745262"/>
        <rFont val="Bookman Old Style"/>
        <family val="1"/>
      </rPr>
      <t>=(KW x 1000)/(1.732 x V</t>
    </r>
    <r>
      <rPr>
        <b/>
        <vertAlign val="subscript"/>
        <sz val="12"/>
        <color theme="9" tint="-0.499984740745262"/>
        <rFont val="Bookman Old Style"/>
        <family val="1"/>
      </rPr>
      <t>M</t>
    </r>
    <r>
      <rPr>
        <b/>
        <sz val="12"/>
        <color theme="9" tint="-0.499984740745262"/>
        <rFont val="Bookman Old Style"/>
        <family val="1"/>
      </rPr>
      <t xml:space="preserve"> x P.F)</t>
    </r>
  </si>
  <si>
    <r>
      <t>I</t>
    </r>
    <r>
      <rPr>
        <b/>
        <vertAlign val="subscript"/>
        <sz val="12"/>
        <color theme="9" tint="-0.499984740745262"/>
        <rFont val="Bookman Old Style"/>
        <family val="1"/>
      </rPr>
      <t>sc</t>
    </r>
    <r>
      <rPr>
        <b/>
        <sz val="12"/>
        <color theme="9" tint="-0.499984740745262"/>
        <rFont val="Bookman Old Style"/>
        <family val="1"/>
      </rPr>
      <t>=I</t>
    </r>
    <r>
      <rPr>
        <b/>
        <vertAlign val="subscript"/>
        <sz val="12"/>
        <color theme="9" tint="-0.499984740745262"/>
        <rFont val="Bookman Old Style"/>
        <family val="1"/>
      </rPr>
      <t>LX</t>
    </r>
    <r>
      <rPr>
        <b/>
        <sz val="12"/>
        <color theme="9" tint="-0.499984740745262"/>
        <rFont val="Bookman Old Style"/>
        <family val="1"/>
      </rPr>
      <t>/z</t>
    </r>
  </si>
  <si>
    <r>
      <t>Q</t>
    </r>
    <r>
      <rPr>
        <b/>
        <vertAlign val="subscript"/>
        <sz val="12"/>
        <color theme="9" tint="-0.499984740745262"/>
        <rFont val="Bookman Old Style"/>
        <family val="1"/>
      </rPr>
      <t>1</t>
    </r>
    <r>
      <rPr>
        <b/>
        <sz val="12"/>
        <color theme="9" tint="-0.499984740745262"/>
        <rFont val="Bookman Old Style"/>
        <family val="1"/>
      </rPr>
      <t>=(v</t>
    </r>
    <r>
      <rPr>
        <b/>
        <vertAlign val="subscript"/>
        <sz val="12"/>
        <color theme="9" tint="-0.499984740745262"/>
        <rFont val="Bookman Old Style"/>
        <family val="1"/>
      </rPr>
      <t>2</t>
    </r>
    <r>
      <rPr>
        <b/>
        <sz val="12"/>
        <color theme="9" tint="-0.499984740745262"/>
        <rFont val="Bookman Old Style"/>
        <family val="1"/>
      </rPr>
      <t xml:space="preserve"> x I</t>
    </r>
    <r>
      <rPr>
        <b/>
        <vertAlign val="subscript"/>
        <sz val="12"/>
        <color theme="9" tint="-0.499984740745262"/>
        <rFont val="Bookman Old Style"/>
        <family val="1"/>
      </rPr>
      <t>SC</t>
    </r>
    <r>
      <rPr>
        <b/>
        <sz val="12"/>
        <color theme="9" tint="-0.499984740745262"/>
        <rFont val="Bookman Old Style"/>
        <family val="1"/>
      </rPr>
      <t xml:space="preserve"> x I</t>
    </r>
    <r>
      <rPr>
        <b/>
        <vertAlign val="subscript"/>
        <sz val="12"/>
        <color theme="9" tint="-0.499984740745262"/>
        <rFont val="Bookman Old Style"/>
        <family val="1"/>
      </rPr>
      <t>LM</t>
    </r>
    <r>
      <rPr>
        <b/>
        <sz val="12"/>
        <color theme="9" tint="-0.499984740745262"/>
        <rFont val="Bookman Old Style"/>
        <family val="1"/>
      </rPr>
      <t xml:space="preserve"> x 1.732)/1000</t>
    </r>
  </si>
  <si>
    <r>
      <t>I</t>
    </r>
    <r>
      <rPr>
        <b/>
        <vertAlign val="subscript"/>
        <sz val="12"/>
        <color theme="9" tint="-0.499984740745262"/>
        <rFont val="Bookman Old Style"/>
        <family val="1"/>
      </rPr>
      <t>RS</t>
    </r>
    <r>
      <rPr>
        <b/>
        <sz val="12"/>
        <color theme="9" tint="-0.499984740745262"/>
        <rFont val="Bookman Old Style"/>
        <family val="1"/>
      </rPr>
      <t>M=(V</t>
    </r>
    <r>
      <rPr>
        <b/>
        <vertAlign val="subscript"/>
        <sz val="12"/>
        <color theme="9" tint="-0.499984740745262"/>
        <rFont val="Bookman Old Style"/>
        <family val="1"/>
      </rPr>
      <t>M</t>
    </r>
    <r>
      <rPr>
        <b/>
        <sz val="12"/>
        <color theme="9" tint="-0.499984740745262"/>
        <rFont val="Bookman Old Style"/>
        <family val="1"/>
      </rPr>
      <t xml:space="preserve"> x L</t>
    </r>
    <r>
      <rPr>
        <b/>
        <vertAlign val="subscript"/>
        <sz val="12"/>
        <color theme="9" tint="-0.499984740745262"/>
        <rFont val="Bookman Old Style"/>
        <family val="1"/>
      </rPr>
      <t>2</t>
    </r>
    <r>
      <rPr>
        <b/>
        <sz val="12"/>
        <color theme="9" tint="-0.499984740745262"/>
        <rFont val="Bookman Old Style"/>
        <family val="1"/>
      </rPr>
      <t xml:space="preserve"> x 1.732)/1000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</si>
</sst>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1"/>
      <name val="Bookman Old Style"/>
      <family val="1"/>
    </font>
    <font>
      <b/>
      <sz val="18"/>
      <color rgb="FF00206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vertAlign val="subscript"/>
      <sz val="12"/>
      <color theme="1"/>
      <name val="Bookman Old Style"/>
      <family val="1"/>
    </font>
    <font>
      <b/>
      <sz val="12"/>
      <color rgb="FFC00000"/>
      <name val="Bookman Old Style"/>
      <family val="1"/>
    </font>
    <font>
      <b/>
      <sz val="12"/>
      <color theme="9" tint="-0.499984740745262"/>
      <name val="Bookman Old Style"/>
      <family val="1"/>
    </font>
    <font>
      <b/>
      <vertAlign val="subscript"/>
      <sz val="12"/>
      <color theme="9" tint="-0.499984740745262"/>
      <name val="Bookman Old Style"/>
      <family val="1"/>
    </font>
    <font>
      <sz val="12"/>
      <color rgb="FF0070C0"/>
      <name val="Bookman Old Style"/>
      <family val="1"/>
    </font>
    <font>
      <b/>
      <sz val="22"/>
      <color theme="0"/>
      <name val="Bookman Old Style"/>
      <family val="1"/>
    </font>
    <font>
      <sz val="22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2" borderId="11" xfId="0" applyFont="1" applyFill="1" applyBorder="1" applyAlignment="1" applyProtection="1">
      <alignment horizontal="center" vertical="center"/>
      <protection locked="0"/>
    </xf>
    <xf numFmtId="10" fontId="4" fillId="2" borderId="11" xfId="0" applyNumberFormat="1" applyFont="1" applyFill="1" applyBorder="1" applyAlignment="1" applyProtection="1">
      <alignment horizontal="center" vertical="center"/>
      <protection locked="0"/>
    </xf>
    <xf numFmtId="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1" fontId="4" fillId="2" borderId="0" xfId="0" applyNumberFormat="1" applyFont="1" applyFill="1" applyAlignment="1" applyProtection="1">
      <alignment horizontal="center" vertical="center"/>
      <protection locked="0"/>
    </xf>
    <xf numFmtId="2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9" fontId="7" fillId="2" borderId="0" xfId="0" applyNumberFormat="1" applyFont="1" applyFill="1" applyAlignment="1" applyProtection="1">
      <alignment horizontal="center" vertical="center"/>
      <protection locked="0"/>
    </xf>
    <xf numFmtId="9" fontId="4" fillId="2" borderId="4" xfId="0" applyNumberFormat="1" applyFont="1" applyFill="1" applyBorder="1" applyAlignment="1" applyProtection="1">
      <alignment horizontal="left" vertical="center"/>
      <protection locked="0"/>
    </xf>
    <xf numFmtId="164" fontId="7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13">
    <dxf>
      <fill>
        <patternFill>
          <bgColor rgb="FFFF0000"/>
        </patternFill>
      </fill>
    </dxf>
    <dxf>
      <fill>
        <patternFill>
          <bgColor rgb="FFEA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EA0000"/>
      <color rgb="FF66FF33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C$77" fmlaRange="$C$55:$C$73" noThreeD="1" sel="7" val="3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forumelectrica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180975</xdr:rowOff>
        </xdr:from>
        <xdr:to>
          <xdr:col>5</xdr:col>
          <xdr:colOff>0</xdr:colOff>
          <xdr:row>18</xdr:row>
          <xdr:rowOff>168274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1</xdr:row>
      <xdr:rowOff>0</xdr:rowOff>
    </xdr:from>
    <xdr:to>
      <xdr:col>7</xdr:col>
      <xdr:colOff>2019156</xdr:colOff>
      <xdr:row>3</xdr:row>
      <xdr:rowOff>82337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DE6753-AE35-51C0-C424-77EE42E84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0"/>
          <a:ext cx="3384406" cy="48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81"/>
  <sheetViews>
    <sheetView showGridLines="0" tabSelected="1" zoomScale="90" zoomScaleNormal="90" workbookViewId="0">
      <selection activeCell="C4" sqref="C4"/>
    </sheetView>
  </sheetViews>
  <sheetFormatPr defaultRowHeight="15.75" x14ac:dyDescent="0.25"/>
  <cols>
    <col min="1" max="1" width="2.7109375" style="4" customWidth="1"/>
    <col min="2" max="2" width="2.140625" style="4" customWidth="1"/>
    <col min="3" max="3" width="89.28515625" style="4" bestFit="1" customWidth="1"/>
    <col min="4" max="4" width="1.42578125" style="4" customWidth="1"/>
    <col min="5" max="5" width="10.28515625" style="5" customWidth="1"/>
    <col min="6" max="6" width="8" style="5" customWidth="1"/>
    <col min="7" max="7" width="2.140625" style="4" customWidth="1"/>
    <col min="8" max="8" width="80.140625" style="4" bestFit="1" customWidth="1"/>
    <col min="9" max="9" width="1.85546875" style="4" customWidth="1"/>
    <col min="10" max="10" width="12.7109375" style="5" customWidth="1"/>
    <col min="11" max="11" width="19.140625" style="5" customWidth="1"/>
    <col min="12" max="16384" width="9.140625" style="4"/>
  </cols>
  <sheetData>
    <row r="1" spans="2:11" s="6" customFormat="1" x14ac:dyDescent="0.25">
      <c r="E1" s="7"/>
      <c r="F1" s="7"/>
      <c r="J1" s="7"/>
      <c r="K1" s="7"/>
    </row>
    <row r="2" spans="2:11" s="6" customFormat="1" x14ac:dyDescent="0.25">
      <c r="E2" s="7"/>
      <c r="F2" s="7"/>
      <c r="J2" s="7"/>
      <c r="K2" s="7"/>
    </row>
    <row r="3" spans="2:11" s="6" customFormat="1" x14ac:dyDescent="0.25">
      <c r="E3" s="7"/>
      <c r="F3" s="7"/>
      <c r="J3" s="7"/>
      <c r="K3" s="7"/>
    </row>
    <row r="4" spans="2:11" s="6" customFormat="1" x14ac:dyDescent="0.25">
      <c r="E4" s="7"/>
      <c r="F4" s="7"/>
      <c r="J4" s="7"/>
      <c r="K4" s="7"/>
    </row>
    <row r="5" spans="2:11" s="6" customFormat="1" x14ac:dyDescent="0.25">
      <c r="E5" s="7"/>
      <c r="F5" s="7"/>
      <c r="J5" s="7"/>
      <c r="K5" s="7"/>
    </row>
    <row r="6" spans="2:11" s="9" customFormat="1" ht="27.75" x14ac:dyDescent="0.25">
      <c r="B6" s="8" t="s">
        <v>51</v>
      </c>
      <c r="C6" s="8"/>
      <c r="D6" s="8"/>
      <c r="E6" s="8"/>
      <c r="F6" s="8"/>
      <c r="G6" s="8"/>
      <c r="H6" s="8"/>
      <c r="I6" s="8"/>
      <c r="J6" s="8"/>
      <c r="K6" s="8"/>
    </row>
    <row r="7" spans="2:11" s="6" customFormat="1" ht="16.5" thickBot="1" x14ac:dyDescent="0.3">
      <c r="E7" s="7"/>
      <c r="F7" s="7"/>
      <c r="J7" s="7"/>
      <c r="K7" s="7"/>
    </row>
    <row r="8" spans="2:11" ht="9.75" customHeight="1" x14ac:dyDescent="0.25">
      <c r="B8" s="10"/>
      <c r="C8" s="11"/>
      <c r="D8" s="11"/>
      <c r="E8" s="12"/>
      <c r="F8" s="13"/>
      <c r="G8" s="10"/>
      <c r="H8" s="11"/>
      <c r="I8" s="11"/>
      <c r="J8" s="12"/>
      <c r="K8" s="13"/>
    </row>
    <row r="9" spans="2:11" ht="16.5" thickBot="1" x14ac:dyDescent="0.3">
      <c r="B9" s="14"/>
      <c r="C9" s="15" t="s">
        <v>52</v>
      </c>
      <c r="D9" s="16"/>
      <c r="E9" s="17"/>
      <c r="F9" s="18"/>
      <c r="G9" s="14"/>
      <c r="H9" s="15" t="s">
        <v>52</v>
      </c>
      <c r="I9" s="16"/>
      <c r="J9" s="17"/>
      <c r="K9" s="18"/>
    </row>
    <row r="10" spans="2:11" ht="16.5" thickBot="1" x14ac:dyDescent="0.3">
      <c r="B10" s="14"/>
      <c r="C10" s="19" t="s">
        <v>6</v>
      </c>
      <c r="D10" s="19"/>
      <c r="E10" s="1">
        <v>100</v>
      </c>
      <c r="F10" s="20" t="s">
        <v>2</v>
      </c>
      <c r="G10" s="14"/>
      <c r="H10" s="19" t="s">
        <v>6</v>
      </c>
      <c r="I10" s="19"/>
      <c r="J10" s="1">
        <v>100</v>
      </c>
      <c r="K10" s="20" t="s">
        <v>2</v>
      </c>
    </row>
    <row r="11" spans="2:11" ht="19.5" thickBot="1" x14ac:dyDescent="0.3">
      <c r="B11" s="14"/>
      <c r="C11" s="19" t="s">
        <v>55</v>
      </c>
      <c r="D11" s="19"/>
      <c r="E11" s="1">
        <v>415</v>
      </c>
      <c r="F11" s="20" t="s">
        <v>0</v>
      </c>
      <c r="G11" s="14"/>
      <c r="H11" s="19" t="s">
        <v>55</v>
      </c>
      <c r="I11" s="19"/>
      <c r="J11" s="1">
        <v>415</v>
      </c>
      <c r="K11" s="20" t="s">
        <v>0</v>
      </c>
    </row>
    <row r="12" spans="2:11" ht="16.5" thickBot="1" x14ac:dyDescent="0.3">
      <c r="B12" s="14"/>
      <c r="C12" s="19" t="s">
        <v>26</v>
      </c>
      <c r="D12" s="19"/>
      <c r="E12" s="2">
        <v>0.04</v>
      </c>
      <c r="F12" s="20"/>
      <c r="G12" s="14"/>
      <c r="H12" s="19" t="s">
        <v>26</v>
      </c>
      <c r="I12" s="19"/>
      <c r="J12" s="2">
        <v>0.04</v>
      </c>
      <c r="K12" s="20"/>
    </row>
    <row r="13" spans="2:11" ht="16.5" thickBot="1" x14ac:dyDescent="0.3">
      <c r="B13" s="14"/>
      <c r="C13" s="19" t="s">
        <v>29</v>
      </c>
      <c r="D13" s="19"/>
      <c r="E13" s="3">
        <v>0.05</v>
      </c>
      <c r="F13" s="20"/>
      <c r="G13" s="14"/>
      <c r="H13" s="19" t="s">
        <v>29</v>
      </c>
      <c r="I13" s="19"/>
      <c r="J13" s="3">
        <v>0.05</v>
      </c>
      <c r="K13" s="20"/>
    </row>
    <row r="14" spans="2:11" ht="16.5" thickBot="1" x14ac:dyDescent="0.3">
      <c r="B14" s="14"/>
      <c r="C14" s="15" t="s">
        <v>53</v>
      </c>
      <c r="D14" s="16"/>
      <c r="E14" s="19"/>
      <c r="F14" s="20"/>
      <c r="G14" s="14"/>
      <c r="H14" s="15" t="s">
        <v>54</v>
      </c>
      <c r="I14" s="16"/>
      <c r="J14" s="19"/>
      <c r="K14" s="20"/>
    </row>
    <row r="15" spans="2:11" ht="16.5" thickBot="1" x14ac:dyDescent="0.3">
      <c r="B15" s="14"/>
      <c r="C15" s="19" t="s">
        <v>30</v>
      </c>
      <c r="D15" s="19"/>
      <c r="E15" s="1">
        <v>30</v>
      </c>
      <c r="F15" s="20" t="s">
        <v>70</v>
      </c>
      <c r="G15" s="14"/>
      <c r="H15" s="19" t="s">
        <v>35</v>
      </c>
      <c r="I15" s="19"/>
      <c r="J15" s="1">
        <v>30</v>
      </c>
      <c r="K15" s="20" t="s">
        <v>70</v>
      </c>
    </row>
    <row r="16" spans="2:11" ht="19.5" thickBot="1" x14ac:dyDescent="0.3">
      <c r="B16" s="14"/>
      <c r="C16" s="19" t="s">
        <v>68</v>
      </c>
      <c r="D16" s="19"/>
      <c r="E16" s="1">
        <v>415</v>
      </c>
      <c r="F16" s="20" t="s">
        <v>0</v>
      </c>
      <c r="G16" s="14"/>
      <c r="H16" s="19" t="s">
        <v>36</v>
      </c>
      <c r="I16" s="19"/>
      <c r="J16" s="1">
        <v>5</v>
      </c>
      <c r="K16" s="20" t="s">
        <v>70</v>
      </c>
    </row>
    <row r="17" spans="2:11" ht="16.5" thickBot="1" x14ac:dyDescent="0.3">
      <c r="B17" s="14"/>
      <c r="C17" s="19" t="s">
        <v>37</v>
      </c>
      <c r="D17" s="19"/>
      <c r="E17" s="1">
        <v>0.8</v>
      </c>
      <c r="F17" s="20"/>
      <c r="G17" s="14"/>
      <c r="H17" s="19" t="s">
        <v>31</v>
      </c>
      <c r="I17" s="19"/>
      <c r="J17" s="1">
        <v>415</v>
      </c>
      <c r="K17" s="20" t="s">
        <v>0</v>
      </c>
    </row>
    <row r="18" spans="2:11" ht="16.5" thickBot="1" x14ac:dyDescent="0.3">
      <c r="B18" s="14"/>
      <c r="C18" s="19" t="s">
        <v>28</v>
      </c>
      <c r="D18" s="19"/>
      <c r="E18" s="21">
        <v>12</v>
      </c>
      <c r="F18" s="20" t="s">
        <v>2</v>
      </c>
      <c r="G18" s="14"/>
      <c r="H18" s="19" t="s">
        <v>32</v>
      </c>
      <c r="I18" s="19"/>
      <c r="J18" s="21">
        <f>J17/1.732</f>
        <v>239.60739030023095</v>
      </c>
      <c r="K18" s="20" t="s">
        <v>0</v>
      </c>
    </row>
    <row r="19" spans="2:11" ht="15.75" customHeight="1" thickBot="1" x14ac:dyDescent="0.3">
      <c r="B19" s="14"/>
      <c r="C19" s="19" t="s">
        <v>69</v>
      </c>
      <c r="D19" s="19"/>
      <c r="E19" s="1"/>
      <c r="F19" s="20"/>
      <c r="G19" s="14"/>
      <c r="H19" s="19" t="s">
        <v>37</v>
      </c>
      <c r="I19" s="19"/>
      <c r="J19" s="1">
        <v>0.8</v>
      </c>
      <c r="K19" s="20"/>
    </row>
    <row r="20" spans="2:11" ht="16.5" thickBot="1" x14ac:dyDescent="0.3">
      <c r="B20" s="14"/>
      <c r="C20" s="19" t="s">
        <v>50</v>
      </c>
      <c r="D20" s="19"/>
      <c r="E20" s="3"/>
      <c r="F20" s="20"/>
      <c r="G20" s="14"/>
      <c r="H20" s="19" t="s">
        <v>71</v>
      </c>
      <c r="I20" s="19"/>
      <c r="J20" s="3">
        <v>4.5</v>
      </c>
      <c r="K20" s="20"/>
    </row>
    <row r="21" spans="2:11" ht="16.5" thickBot="1" x14ac:dyDescent="0.3">
      <c r="B21" s="14"/>
      <c r="C21" s="19" t="s">
        <v>49</v>
      </c>
      <c r="D21" s="19"/>
      <c r="E21" s="1"/>
      <c r="F21" s="20"/>
      <c r="G21" s="14"/>
      <c r="H21" s="19" t="s">
        <v>39</v>
      </c>
      <c r="I21" s="19"/>
      <c r="J21" s="21">
        <f>(J15*1000)/(1.732*J17*J19)</f>
        <v>52.171735440607698</v>
      </c>
      <c r="K21" s="20" t="s">
        <v>1</v>
      </c>
    </row>
    <row r="22" spans="2:11" ht="18.75" x14ac:dyDescent="0.25">
      <c r="B22" s="14"/>
      <c r="C22" s="19" t="s">
        <v>56</v>
      </c>
      <c r="D22" s="19"/>
      <c r="E22" s="21">
        <f>IF(E21="",((E15*1000)/(1.732*E16*E17)),E21)</f>
        <v>52.171735440607698</v>
      </c>
      <c r="F22" s="20" t="s">
        <v>1</v>
      </c>
      <c r="G22" s="14"/>
      <c r="H22" s="19" t="s">
        <v>38</v>
      </c>
      <c r="I22" s="19"/>
      <c r="J22" s="21">
        <f>(J16*1000)/(J18*J19)</f>
        <v>26.08433734939759</v>
      </c>
      <c r="K22" s="20" t="s">
        <v>1</v>
      </c>
    </row>
    <row r="23" spans="2:11" x14ac:dyDescent="0.25">
      <c r="B23" s="14"/>
      <c r="C23" s="19" t="s">
        <v>44</v>
      </c>
      <c r="D23" s="19"/>
      <c r="E23" s="22">
        <f>C78</f>
        <v>5.6999999999999993</v>
      </c>
      <c r="F23" s="20"/>
      <c r="G23" s="14"/>
      <c r="H23" s="19" t="s">
        <v>40</v>
      </c>
      <c r="I23" s="19"/>
      <c r="J23" s="21">
        <f>J21+J22</f>
        <v>78.256072790005291</v>
      </c>
      <c r="K23" s="20" t="s">
        <v>1</v>
      </c>
    </row>
    <row r="24" spans="2:11" x14ac:dyDescent="0.25">
      <c r="B24" s="14"/>
      <c r="C24" s="19" t="s">
        <v>45</v>
      </c>
      <c r="D24" s="19"/>
      <c r="E24" s="22">
        <f>C79</f>
        <v>6.3</v>
      </c>
      <c r="F24" s="20"/>
      <c r="G24" s="14"/>
      <c r="H24" s="19" t="s">
        <v>4</v>
      </c>
      <c r="I24" s="19"/>
      <c r="J24" s="21">
        <f>(J23*J17*J20*1.732)/1000</f>
        <v>253.12005000000002</v>
      </c>
      <c r="K24" s="20" t="s">
        <v>2</v>
      </c>
    </row>
    <row r="25" spans="2:11" ht="18.75" x14ac:dyDescent="0.25">
      <c r="B25" s="14"/>
      <c r="C25" s="19" t="s">
        <v>57</v>
      </c>
      <c r="D25" s="19"/>
      <c r="E25" s="21">
        <f>E22*E23</f>
        <v>297.37889201146385</v>
      </c>
      <c r="F25" s="20" t="s">
        <v>1</v>
      </c>
      <c r="G25" s="14"/>
      <c r="H25" s="19"/>
      <c r="I25" s="19"/>
      <c r="J25" s="21"/>
      <c r="K25" s="20"/>
    </row>
    <row r="26" spans="2:11" ht="18.75" x14ac:dyDescent="0.25">
      <c r="B26" s="14"/>
      <c r="C26" s="19" t="s">
        <v>58</v>
      </c>
      <c r="D26" s="19"/>
      <c r="E26" s="21">
        <f>E22*E24</f>
        <v>328.6819332758285</v>
      </c>
      <c r="F26" s="20" t="s">
        <v>1</v>
      </c>
      <c r="G26" s="14"/>
      <c r="H26" s="19"/>
      <c r="I26" s="19"/>
      <c r="J26" s="21"/>
      <c r="K26" s="20"/>
    </row>
    <row r="27" spans="2:11" ht="19.5" thickBot="1" x14ac:dyDescent="0.3">
      <c r="B27" s="14"/>
      <c r="C27" s="19" t="s">
        <v>59</v>
      </c>
      <c r="D27" s="19"/>
      <c r="E27" s="21">
        <f>IF(E20="",((E22*E16*E24*1.732)/1000),((E22*E16*E20*1.732)/1000))</f>
        <v>236.24999999999997</v>
      </c>
      <c r="F27" s="20" t="s">
        <v>2</v>
      </c>
      <c r="G27" s="14"/>
      <c r="H27" s="19"/>
      <c r="I27" s="19"/>
      <c r="J27" s="23"/>
      <c r="K27" s="20"/>
    </row>
    <row r="28" spans="2:11" ht="16.5" thickBot="1" x14ac:dyDescent="0.3">
      <c r="B28" s="14"/>
      <c r="C28" s="19" t="s">
        <v>46</v>
      </c>
      <c r="D28" s="19"/>
      <c r="E28" s="1">
        <v>2</v>
      </c>
      <c r="F28" s="20"/>
      <c r="G28" s="14"/>
      <c r="H28" s="19"/>
      <c r="I28" s="19"/>
      <c r="J28" s="23"/>
      <c r="K28" s="20"/>
    </row>
    <row r="29" spans="2:11" ht="16.5" thickBot="1" x14ac:dyDescent="0.3">
      <c r="B29" s="14"/>
      <c r="C29" s="24" t="s">
        <v>72</v>
      </c>
      <c r="D29" s="25"/>
      <c r="E29" s="23"/>
      <c r="F29" s="20"/>
      <c r="G29" s="14"/>
      <c r="H29" s="24" t="s">
        <v>72</v>
      </c>
      <c r="I29" s="25"/>
      <c r="J29" s="23"/>
      <c r="K29" s="20"/>
    </row>
    <row r="30" spans="2:11" ht="18.75" x14ac:dyDescent="0.25">
      <c r="B30" s="14"/>
      <c r="C30" s="19" t="s">
        <v>60</v>
      </c>
      <c r="D30" s="19"/>
      <c r="E30" s="26">
        <f>(E10*1000)/(E11*1.732)</f>
        <v>139.12462784162054</v>
      </c>
      <c r="F30" s="20" t="s">
        <v>1</v>
      </c>
      <c r="G30" s="14"/>
      <c r="H30" s="19" t="s">
        <v>61</v>
      </c>
      <c r="I30" s="19"/>
      <c r="J30" s="26">
        <f>(J10*1000)/(J11*1.732)</f>
        <v>139.12462784162054</v>
      </c>
      <c r="K30" s="20" t="s">
        <v>1</v>
      </c>
    </row>
    <row r="31" spans="2:11" ht="18.75" x14ac:dyDescent="0.25">
      <c r="B31" s="14"/>
      <c r="C31" s="19" t="s">
        <v>62</v>
      </c>
      <c r="D31" s="19"/>
      <c r="E31" s="21">
        <f>E30/E12</f>
        <v>3478.1156960405133</v>
      </c>
      <c r="F31" s="20" t="s">
        <v>1</v>
      </c>
      <c r="G31" s="14"/>
      <c r="H31" s="19" t="s">
        <v>63</v>
      </c>
      <c r="I31" s="19"/>
      <c r="J31" s="21">
        <f>J30/J12</f>
        <v>3478.1156960405133</v>
      </c>
      <c r="K31" s="20" t="s">
        <v>1</v>
      </c>
    </row>
    <row r="32" spans="2:11" ht="18.75" x14ac:dyDescent="0.25">
      <c r="B32" s="14"/>
      <c r="C32" s="19" t="s">
        <v>64</v>
      </c>
      <c r="D32" s="19"/>
      <c r="E32" s="21">
        <f>(E11*E31*1.732)/1000</f>
        <v>2500</v>
      </c>
      <c r="F32" s="20" t="s">
        <v>2</v>
      </c>
      <c r="G32" s="14"/>
      <c r="H32" s="19" t="s">
        <v>3</v>
      </c>
      <c r="I32" s="19"/>
      <c r="J32" s="21">
        <f>(J11*J31*1.732)/1000</f>
        <v>2500</v>
      </c>
      <c r="K32" s="20" t="s">
        <v>2</v>
      </c>
    </row>
    <row r="33" spans="2:11" ht="18.75" x14ac:dyDescent="0.25">
      <c r="B33" s="14"/>
      <c r="C33" s="19" t="s">
        <v>65</v>
      </c>
      <c r="D33" s="19"/>
      <c r="E33" s="21">
        <f>E27</f>
        <v>236.24999999999997</v>
      </c>
      <c r="F33" s="20" t="s">
        <v>2</v>
      </c>
      <c r="G33" s="14"/>
      <c r="H33" s="19" t="s">
        <v>4</v>
      </c>
      <c r="I33" s="19"/>
      <c r="J33" s="21">
        <f>J24</f>
        <v>253.12005000000002</v>
      </c>
      <c r="K33" s="20" t="s">
        <v>2</v>
      </c>
    </row>
    <row r="34" spans="2:11" ht="18.75" x14ac:dyDescent="0.25">
      <c r="B34" s="14"/>
      <c r="C34" s="19" t="s">
        <v>66</v>
      </c>
      <c r="D34" s="19"/>
      <c r="E34" s="27">
        <f>E33/E32</f>
        <v>9.4499999999999987E-2</v>
      </c>
      <c r="F34" s="28">
        <f>100%-E34</f>
        <v>0.90549999999999997</v>
      </c>
      <c r="G34" s="14"/>
      <c r="H34" s="19" t="s">
        <v>74</v>
      </c>
      <c r="I34" s="19"/>
      <c r="J34" s="29">
        <f>J33/J32</f>
        <v>0.10124802000000001</v>
      </c>
      <c r="K34" s="28">
        <f>100%-J34</f>
        <v>0.89875198000000001</v>
      </c>
    </row>
    <row r="35" spans="2:11" x14ac:dyDescent="0.25">
      <c r="B35" s="14"/>
      <c r="C35" s="19" t="s">
        <v>5</v>
      </c>
      <c r="D35" s="19"/>
      <c r="E35" s="21">
        <f>E11*F34</f>
        <v>375.78249999999997</v>
      </c>
      <c r="F35" s="20" t="s">
        <v>0</v>
      </c>
      <c r="G35" s="14"/>
      <c r="H35" s="19" t="s">
        <v>5</v>
      </c>
      <c r="I35" s="19"/>
      <c r="J35" s="21">
        <f>J11*K34</f>
        <v>372.98207170000001</v>
      </c>
      <c r="K35" s="20" t="s">
        <v>0</v>
      </c>
    </row>
    <row r="36" spans="2:11" ht="16.5" thickBot="1" x14ac:dyDescent="0.3">
      <c r="B36" s="14"/>
      <c r="C36" s="24" t="s">
        <v>73</v>
      </c>
      <c r="D36" s="25"/>
      <c r="E36" s="21"/>
      <c r="F36" s="20"/>
      <c r="G36" s="14"/>
      <c r="H36" s="24" t="s">
        <v>73</v>
      </c>
      <c r="I36" s="25"/>
      <c r="J36" s="21"/>
      <c r="K36" s="18"/>
    </row>
    <row r="37" spans="2:11" x14ac:dyDescent="0.25">
      <c r="B37" s="14"/>
      <c r="C37" s="30" t="s">
        <v>33</v>
      </c>
      <c r="D37" s="19"/>
      <c r="E37" s="31" t="str">
        <f>IF((E30*65)&gt;=E22,"Yes","No")</f>
        <v>Yes</v>
      </c>
      <c r="F37" s="20"/>
      <c r="G37" s="14"/>
      <c r="H37" s="19" t="s">
        <v>33</v>
      </c>
      <c r="I37" s="19"/>
      <c r="J37" s="31" t="str">
        <f>IF((J30*65)&gt;=J23,"Yes","No")</f>
        <v>Yes</v>
      </c>
      <c r="K37" s="18"/>
    </row>
    <row r="38" spans="2:11" x14ac:dyDescent="0.25">
      <c r="B38" s="14"/>
      <c r="C38" s="30" t="s">
        <v>34</v>
      </c>
      <c r="D38" s="19"/>
      <c r="E38" s="31" t="str">
        <f>IF(E34&lt;E13,"Low","High")</f>
        <v>High</v>
      </c>
      <c r="F38" s="20"/>
      <c r="G38" s="14"/>
      <c r="H38" s="19" t="s">
        <v>34</v>
      </c>
      <c r="I38" s="19"/>
      <c r="J38" s="31" t="str">
        <f>IF(J34&lt;J13,"Low","High")</f>
        <v>High</v>
      </c>
      <c r="K38" s="18"/>
    </row>
    <row r="39" spans="2:11" x14ac:dyDescent="0.25">
      <c r="B39" s="14"/>
      <c r="C39" s="30" t="str">
        <f>IF(E28=1,"(3) Transformer Size:", "(3) Transformer Size:(20% Added due to motor starts more than once/Hour)")</f>
        <v>(3) Transformer Size:(20% Added due to motor starts more than once/Hour)</v>
      </c>
      <c r="D39" s="19"/>
      <c r="E39" s="17">
        <f>IF(E28=1,E10,((E10*20%)+E10))</f>
        <v>120</v>
      </c>
      <c r="F39" s="32" t="s">
        <v>2</v>
      </c>
      <c r="G39" s="14"/>
      <c r="H39" s="19" t="s">
        <v>48</v>
      </c>
      <c r="I39" s="19"/>
      <c r="J39" s="17">
        <f>J10</f>
        <v>100</v>
      </c>
      <c r="K39" s="32" t="s">
        <v>2</v>
      </c>
    </row>
    <row r="40" spans="2:11" ht="18.75" customHeight="1" x14ac:dyDescent="0.25">
      <c r="B40" s="14"/>
      <c r="C40" s="33" t="str">
        <f>IF(E37="Yes",IF(E38="Low","Size of Transformer is Adequate","Increase Size of Transformer "),"Increase Size of Transformer")</f>
        <v xml:space="preserve">Increase Size of Transformer </v>
      </c>
      <c r="D40" s="16"/>
      <c r="E40" s="23"/>
      <c r="F40" s="18"/>
      <c r="G40" s="14"/>
      <c r="H40" s="33" t="str">
        <f>IF(J37="Yes",IF(J38="Low","Size of Transformer is Adequate","Increase Size of Transformer "),"Increase Size of Transformer")</f>
        <v xml:space="preserve">Increase Size of Transformer </v>
      </c>
      <c r="I40" s="16"/>
      <c r="J40" s="23"/>
      <c r="K40" s="18"/>
    </row>
    <row r="41" spans="2:11" ht="16.5" thickBot="1" x14ac:dyDescent="0.3">
      <c r="B41" s="34"/>
      <c r="C41" s="35"/>
      <c r="D41" s="35"/>
      <c r="E41" s="36"/>
      <c r="F41" s="37"/>
      <c r="G41" s="34"/>
      <c r="H41" s="35"/>
      <c r="I41" s="35"/>
      <c r="J41" s="36"/>
      <c r="K41" s="37"/>
    </row>
    <row r="43" spans="2:11" ht="23.25" x14ac:dyDescent="0.25">
      <c r="C43" s="38" t="s">
        <v>47</v>
      </c>
      <c r="D43" s="39"/>
    </row>
    <row r="44" spans="2:11" s="40" customFormat="1" ht="18.75" x14ac:dyDescent="0.25">
      <c r="C44" s="40" t="s">
        <v>75</v>
      </c>
      <c r="E44" s="41"/>
      <c r="F44" s="41"/>
      <c r="J44" s="41"/>
      <c r="K44" s="41"/>
    </row>
    <row r="45" spans="2:11" s="40" customFormat="1" ht="18.75" x14ac:dyDescent="0.25">
      <c r="C45" s="40" t="s">
        <v>76</v>
      </c>
      <c r="E45" s="41"/>
      <c r="F45" s="41"/>
      <c r="J45" s="41"/>
      <c r="K45" s="41"/>
    </row>
    <row r="46" spans="2:11" s="40" customFormat="1" ht="18.75" x14ac:dyDescent="0.25">
      <c r="C46" s="42" t="s">
        <v>77</v>
      </c>
      <c r="D46" s="42"/>
      <c r="E46" s="41"/>
      <c r="F46" s="41"/>
      <c r="J46" s="41"/>
      <c r="K46" s="41"/>
    </row>
    <row r="47" spans="2:11" s="40" customFormat="1" ht="18.75" x14ac:dyDescent="0.25">
      <c r="C47" s="40" t="s">
        <v>78</v>
      </c>
      <c r="E47" s="41"/>
      <c r="F47" s="41"/>
      <c r="J47" s="41"/>
      <c r="K47" s="41"/>
    </row>
    <row r="48" spans="2:11" s="40" customFormat="1" ht="18.75" x14ac:dyDescent="0.25">
      <c r="C48" s="40" t="s">
        <v>79</v>
      </c>
      <c r="E48" s="41"/>
      <c r="F48" s="41"/>
      <c r="J48" s="41"/>
      <c r="K48" s="41"/>
    </row>
    <row r="49" spans="2:11" s="40" customFormat="1" ht="18.75" x14ac:dyDescent="0.25">
      <c r="C49" s="40" t="s">
        <v>67</v>
      </c>
      <c r="E49" s="41"/>
      <c r="F49" s="41"/>
      <c r="J49" s="41"/>
      <c r="K49" s="41"/>
    </row>
    <row r="50" spans="2:11" x14ac:dyDescent="0.25">
      <c r="C50" s="43"/>
    </row>
    <row r="53" spans="2:11" x14ac:dyDescent="0.25">
      <c r="C53" s="44" t="s">
        <v>43</v>
      </c>
      <c r="D53" s="44"/>
      <c r="E53" s="44"/>
      <c r="F53" s="44"/>
    </row>
    <row r="54" spans="2:11" x14ac:dyDescent="0.25">
      <c r="C54" s="45" t="s">
        <v>7</v>
      </c>
      <c r="D54" s="46"/>
      <c r="E54" s="47" t="s">
        <v>41</v>
      </c>
      <c r="F54" s="48" t="s">
        <v>42</v>
      </c>
    </row>
    <row r="55" spans="2:11" x14ac:dyDescent="0.25">
      <c r="B55" s="4">
        <v>1</v>
      </c>
      <c r="C55" s="49" t="s">
        <v>8</v>
      </c>
      <c r="D55" s="46"/>
      <c r="E55" s="50">
        <v>3.15</v>
      </c>
      <c r="F55" s="50"/>
    </row>
    <row r="56" spans="2:11" x14ac:dyDescent="0.25">
      <c r="B56" s="4">
        <v>2</v>
      </c>
      <c r="C56" s="49" t="s">
        <v>9</v>
      </c>
      <c r="D56" s="46"/>
      <c r="E56" s="50">
        <v>3.16</v>
      </c>
      <c r="F56" s="50">
        <v>3.55</v>
      </c>
    </row>
    <row r="57" spans="2:11" x14ac:dyDescent="0.25">
      <c r="B57" s="4">
        <v>3</v>
      </c>
      <c r="C57" s="49" t="s">
        <v>25</v>
      </c>
      <c r="D57" s="46"/>
      <c r="E57" s="50">
        <f>F56+0.01</f>
        <v>3.5599999999999996</v>
      </c>
      <c r="F57" s="50">
        <v>4</v>
      </c>
    </row>
    <row r="58" spans="2:11" x14ac:dyDescent="0.25">
      <c r="B58" s="4">
        <v>4</v>
      </c>
      <c r="C58" s="49" t="s">
        <v>10</v>
      </c>
      <c r="D58" s="46"/>
      <c r="E58" s="50">
        <f>F57+0.1</f>
        <v>4.0999999999999996</v>
      </c>
      <c r="F58" s="50">
        <v>4.5</v>
      </c>
    </row>
    <row r="59" spans="2:11" x14ac:dyDescent="0.25">
      <c r="B59" s="4">
        <v>5</v>
      </c>
      <c r="C59" s="49" t="s">
        <v>11</v>
      </c>
      <c r="D59" s="46"/>
      <c r="E59" s="50">
        <f>F58+0.1</f>
        <v>4.5999999999999996</v>
      </c>
      <c r="F59" s="50">
        <v>5</v>
      </c>
    </row>
    <row r="60" spans="2:11" x14ac:dyDescent="0.25">
      <c r="B60" s="4">
        <v>6</v>
      </c>
      <c r="C60" s="49" t="s">
        <v>12</v>
      </c>
      <c r="D60" s="46"/>
      <c r="E60" s="50">
        <f t="shared" ref="E60:E73" si="0">F59+0.1</f>
        <v>5.0999999999999996</v>
      </c>
      <c r="F60" s="50">
        <v>5.6</v>
      </c>
    </row>
    <row r="61" spans="2:11" x14ac:dyDescent="0.25">
      <c r="B61" s="4">
        <v>7</v>
      </c>
      <c r="C61" s="49" t="s">
        <v>13</v>
      </c>
      <c r="D61" s="46"/>
      <c r="E61" s="50">
        <f t="shared" si="0"/>
        <v>5.6999999999999993</v>
      </c>
      <c r="F61" s="50">
        <v>6.3</v>
      </c>
    </row>
    <row r="62" spans="2:11" x14ac:dyDescent="0.25">
      <c r="B62" s="4">
        <v>8</v>
      </c>
      <c r="C62" s="49" t="s">
        <v>14</v>
      </c>
      <c r="D62" s="46"/>
      <c r="E62" s="50">
        <f t="shared" si="0"/>
        <v>6.3999999999999995</v>
      </c>
      <c r="F62" s="50">
        <v>7.1</v>
      </c>
    </row>
    <row r="63" spans="2:11" x14ac:dyDescent="0.25">
      <c r="B63" s="4">
        <v>9</v>
      </c>
      <c r="C63" s="49" t="s">
        <v>27</v>
      </c>
      <c r="D63" s="46"/>
      <c r="E63" s="50">
        <f t="shared" si="0"/>
        <v>7.1999999999999993</v>
      </c>
      <c r="F63" s="50">
        <v>8</v>
      </c>
    </row>
    <row r="64" spans="2:11" x14ac:dyDescent="0.25">
      <c r="B64" s="4">
        <v>10</v>
      </c>
      <c r="C64" s="49" t="s">
        <v>15</v>
      </c>
      <c r="D64" s="46"/>
      <c r="E64" s="50">
        <f t="shared" si="0"/>
        <v>8.1</v>
      </c>
      <c r="F64" s="50">
        <v>9</v>
      </c>
    </row>
    <row r="65" spans="2:6" x14ac:dyDescent="0.25">
      <c r="B65" s="4">
        <v>11</v>
      </c>
      <c r="C65" s="49" t="s">
        <v>16</v>
      </c>
      <c r="D65" s="46"/>
      <c r="E65" s="50">
        <f t="shared" si="0"/>
        <v>9.1</v>
      </c>
      <c r="F65" s="50">
        <v>10</v>
      </c>
    </row>
    <row r="66" spans="2:6" x14ac:dyDescent="0.25">
      <c r="B66" s="4">
        <v>12</v>
      </c>
      <c r="C66" s="49" t="s">
        <v>17</v>
      </c>
      <c r="D66" s="46"/>
      <c r="E66" s="50">
        <f t="shared" si="0"/>
        <v>10.1</v>
      </c>
      <c r="F66" s="50">
        <v>11.2</v>
      </c>
    </row>
    <row r="67" spans="2:6" x14ac:dyDescent="0.25">
      <c r="B67" s="4">
        <v>13</v>
      </c>
      <c r="C67" s="49" t="s">
        <v>18</v>
      </c>
      <c r="D67" s="46"/>
      <c r="E67" s="50">
        <f t="shared" si="0"/>
        <v>11.299999999999999</v>
      </c>
      <c r="F67" s="50">
        <v>12.5</v>
      </c>
    </row>
    <row r="68" spans="2:6" x14ac:dyDescent="0.25">
      <c r="B68" s="4">
        <v>14</v>
      </c>
      <c r="C68" s="49" t="s">
        <v>19</v>
      </c>
      <c r="D68" s="46"/>
      <c r="E68" s="50">
        <f t="shared" si="0"/>
        <v>12.6</v>
      </c>
      <c r="F68" s="50">
        <v>14</v>
      </c>
    </row>
    <row r="69" spans="2:6" x14ac:dyDescent="0.25">
      <c r="B69" s="4">
        <v>15</v>
      </c>
      <c r="C69" s="49" t="s">
        <v>20</v>
      </c>
      <c r="D69" s="46"/>
      <c r="E69" s="50">
        <f t="shared" si="0"/>
        <v>14.1</v>
      </c>
      <c r="F69" s="50">
        <v>16</v>
      </c>
    </row>
    <row r="70" spans="2:6" x14ac:dyDescent="0.25">
      <c r="B70" s="4">
        <v>16</v>
      </c>
      <c r="C70" s="49" t="s">
        <v>21</v>
      </c>
      <c r="D70" s="46"/>
      <c r="E70" s="50">
        <f t="shared" si="0"/>
        <v>16.100000000000001</v>
      </c>
      <c r="F70" s="50">
        <v>18</v>
      </c>
    </row>
    <row r="71" spans="2:6" x14ac:dyDescent="0.25">
      <c r="B71" s="4">
        <v>17</v>
      </c>
      <c r="C71" s="49" t="s">
        <v>22</v>
      </c>
      <c r="D71" s="46"/>
      <c r="E71" s="50">
        <f t="shared" si="0"/>
        <v>18.100000000000001</v>
      </c>
      <c r="F71" s="50">
        <v>20</v>
      </c>
    </row>
    <row r="72" spans="2:6" x14ac:dyDescent="0.25">
      <c r="B72" s="4">
        <v>18</v>
      </c>
      <c r="C72" s="49" t="s">
        <v>23</v>
      </c>
      <c r="D72" s="46"/>
      <c r="E72" s="50">
        <f t="shared" si="0"/>
        <v>20.100000000000001</v>
      </c>
      <c r="F72" s="50">
        <v>22.4</v>
      </c>
    </row>
    <row r="73" spans="2:6" x14ac:dyDescent="0.25">
      <c r="B73" s="4">
        <v>19</v>
      </c>
      <c r="C73" s="49" t="s">
        <v>24</v>
      </c>
      <c r="D73" s="46"/>
      <c r="E73" s="50">
        <f t="shared" si="0"/>
        <v>22.5</v>
      </c>
      <c r="F73" s="50"/>
    </row>
    <row r="77" spans="2:6" x14ac:dyDescent="0.25">
      <c r="C77" s="4">
        <v>7</v>
      </c>
    </row>
    <row r="78" spans="2:6" x14ac:dyDescent="0.25">
      <c r="C78" s="4">
        <f>VLOOKUP(C77,B55:F73,4,0)</f>
        <v>5.6999999999999993</v>
      </c>
    </row>
    <row r="79" spans="2:6" x14ac:dyDescent="0.25">
      <c r="C79" s="4">
        <f>VLOOKUP(C77,B55:F73,5,0)</f>
        <v>6.3</v>
      </c>
    </row>
    <row r="81" spans="5:5" x14ac:dyDescent="0.25">
      <c r="E81" s="51"/>
    </row>
  </sheetData>
  <sheetProtection algorithmName="SHA-512" hashValue="TfyVZbgEJ4hLWpItxBLCv5wFw2JSsuITHO601/9dNSdoQ2e2bcHpmC8InJkmA6wKz1FN8w1/k3j7TYc2+FJLEA==" saltValue="pw8x7buzYLnQRrQ9lRcHxA==" spinCount="100000" sheet="1" objects="1" scenarios="1"/>
  <mergeCells count="2">
    <mergeCell ref="C53:F53"/>
    <mergeCell ref="B6:K6"/>
  </mergeCells>
  <conditionalFormatting sqref="C40">
    <cfRule type="cellIs" dxfId="12" priority="9" stopIfTrue="1" operator="greaterThan">
      <formula>3.7</formula>
    </cfRule>
  </conditionalFormatting>
  <conditionalFormatting sqref="C40:D40 H40:I40">
    <cfRule type="containsText" dxfId="11" priority="22" stopIfTrue="1" operator="containsText" text="Increase Size of Transformer">
      <formula>NOT(ISERROR(SEARCH("Increase Size of Transformer",C40)))</formula>
    </cfRule>
  </conditionalFormatting>
  <conditionalFormatting sqref="E37 J37">
    <cfRule type="containsText" dxfId="10" priority="19" stopIfTrue="1" operator="containsText" text="No">
      <formula>NOT(ISERROR(SEARCH("No",E37)))</formula>
    </cfRule>
    <cfRule type="containsText" dxfId="9" priority="20" stopIfTrue="1" operator="containsText" text="Yes">
      <formula>NOT(ISERROR(SEARCH("Yes",E37)))</formula>
    </cfRule>
  </conditionalFormatting>
  <conditionalFormatting sqref="E37:E38">
    <cfRule type="cellIs" dxfId="8" priority="7" stopIfTrue="1" operator="greaterThan">
      <formula>3.7</formula>
    </cfRule>
    <cfRule type="cellIs" priority="8" stopIfTrue="1" operator="greaterThan">
      <formula>3.7</formula>
    </cfRule>
  </conditionalFormatting>
  <conditionalFormatting sqref="E38:E39 J38:J39">
    <cfRule type="containsText" dxfId="7" priority="17" stopIfTrue="1" operator="containsText" text="High">
      <formula>NOT(ISERROR(SEARCH("High",E38)))</formula>
    </cfRule>
    <cfRule type="containsText" dxfId="6" priority="18" stopIfTrue="1" operator="containsText" text="Low">
      <formula>NOT(ISERROR(SEARCH("Low",E38)))</formula>
    </cfRule>
  </conditionalFormatting>
  <conditionalFormatting sqref="H40">
    <cfRule type="cellIs" dxfId="5" priority="10" stopIfTrue="1" operator="greaterThan">
      <formula>3.7</formula>
    </cfRule>
  </conditionalFormatting>
  <conditionalFormatting sqref="H40:I40 C40:D40">
    <cfRule type="containsText" dxfId="4" priority="21" stopIfTrue="1" operator="containsText" text="Size of Transformer is Adequate">
      <formula>NOT(ISERROR(SEARCH("Size of Transformer is Adequate",C40)))</formula>
    </cfRule>
  </conditionalFormatting>
  <conditionalFormatting sqref="J37">
    <cfRule type="cellIs" dxfId="3" priority="5" stopIfTrue="1" operator="greaterThan">
      <formula>3.7</formula>
    </cfRule>
    <cfRule type="cellIs" priority="6" stopIfTrue="1" operator="greaterThan">
      <formula>3.7</formula>
    </cfRule>
  </conditionalFormatting>
  <conditionalFormatting sqref="J38">
    <cfRule type="cellIs" dxfId="2" priority="4" stopIfTrue="1" operator="greaterThan">
      <formula>3.7</formula>
    </cfRule>
  </conditionalFormatting>
  <conditionalFormatting sqref="B6">
    <cfRule type="cellIs" dxfId="1" priority="1" operator="greaterThan">
      <formula>3.7</formula>
    </cfRule>
    <cfRule type="cellIs" dxfId="0" priority="2" operator="greaterThan">
      <formula>3.7</formula>
    </cfRule>
    <cfRule type="cellIs" priority="3" operator="greaterThan">
      <formula>3.7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17</xdr:row>
                    <xdr:rowOff>180975</xdr:rowOff>
                  </from>
                  <to>
                    <xdr:col>5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2023-09-22T15:02:35Z</dcterms:modified>
</cp:coreProperties>
</file>