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codeName="ThisWorkbook" defaultThemeVersion="124226"/>
  <xr:revisionPtr revIDLastSave="0" documentId="13_ncr:1_{9ED12B52-0DE6-4EC0-B33D-83D9C1CCE54A}" xr6:coauthVersionLast="47" xr6:coauthVersionMax="47" xr10:uidLastSave="{00000000-0000-0000-0000-000000000000}"/>
  <bookViews>
    <workbookView xWindow="-120" yWindow="-120" windowWidth="20730" windowHeight="11160" tabRatio="455" xr2:uid="{00000000-000D-0000-FFFF-FFFF00000000}"/>
  </bookViews>
  <sheets>
    <sheet name="Transformer Protection (IDMT)" sheetId="4" r:id="rId1"/>
  </sheets>
  <calcPr calcId="181029"/>
</workbook>
</file>

<file path=xl/calcChain.xml><?xml version="1.0" encoding="utf-8"?>
<calcChain xmlns="http://schemas.openxmlformats.org/spreadsheetml/2006/main">
  <c r="J81" i="4" l="1"/>
  <c r="K82" i="4" s="1"/>
  <c r="J82" i="4" l="1"/>
  <c r="J83" i="4" s="1"/>
  <c r="K31" i="4"/>
  <c r="D48" i="4" s="1"/>
  <c r="K22" i="4"/>
  <c r="D46" i="4" s="1"/>
  <c r="R22" i="4"/>
  <c r="R13" i="4"/>
  <c r="D59" i="4" s="1"/>
  <c r="K13" i="4"/>
  <c r="D44" i="4" s="1"/>
  <c r="K62" i="4"/>
  <c r="D55" i="4" s="1"/>
  <c r="R62" i="4"/>
  <c r="D70" i="4" s="1"/>
  <c r="R53" i="4"/>
  <c r="D68" i="4" s="1"/>
  <c r="K53" i="4"/>
  <c r="D53" i="4" s="1"/>
  <c r="K44" i="4"/>
  <c r="D51" i="4" s="1"/>
  <c r="R44" i="4"/>
  <c r="D66" i="4" s="1"/>
  <c r="R31" i="4"/>
  <c r="Q64" i="4"/>
  <c r="Q63" i="4"/>
  <c r="Q55" i="4"/>
  <c r="Q54" i="4"/>
  <c r="Q46" i="4"/>
  <c r="Q45" i="4"/>
  <c r="Q33" i="4"/>
  <c r="Q32" i="4"/>
  <c r="Q24" i="4"/>
  <c r="J24" i="4"/>
  <c r="Q23" i="4"/>
  <c r="Q15" i="4"/>
  <c r="J45" i="4"/>
  <c r="J46" i="4"/>
  <c r="X35" i="4"/>
  <c r="X34" i="4"/>
  <c r="X23" i="4"/>
  <c r="X24" i="4"/>
  <c r="D12" i="4"/>
  <c r="X26" i="4" s="1"/>
  <c r="D11" i="4"/>
  <c r="J42" i="4" s="1"/>
  <c r="D61" i="4" l="1"/>
  <c r="D63" i="4"/>
  <c r="Q42" i="4"/>
  <c r="Q43" i="4" s="1"/>
  <c r="R43" i="4" s="1"/>
  <c r="J43" i="4"/>
  <c r="K43" i="4" s="1"/>
  <c r="X17" i="4"/>
  <c r="X37" i="4"/>
  <c r="J11" i="4"/>
  <c r="X14" i="4"/>
  <c r="Q14" i="4"/>
  <c r="Q16" i="4"/>
  <c r="Q19" i="4" s="1"/>
  <c r="Q20" i="4" s="1"/>
  <c r="D60" i="4" s="1"/>
  <c r="Q34" i="4" l="1"/>
  <c r="Q56" i="4"/>
  <c r="Q59" i="4" s="1"/>
  <c r="Q60" i="4" s="1"/>
  <c r="D69" i="4" s="1"/>
  <c r="Q65" i="4"/>
  <c r="Q68" i="4" s="1"/>
  <c r="Q69" i="4" s="1"/>
  <c r="D71" i="4" s="1"/>
  <c r="Q25" i="4"/>
  <c r="Q28" i="4" s="1"/>
  <c r="Q29" i="4" s="1"/>
  <c r="D62" i="4" s="1"/>
  <c r="Q37" i="4" l="1"/>
  <c r="Q38" i="4" s="1"/>
  <c r="D64" i="4" s="1"/>
  <c r="Q47" i="4"/>
  <c r="Q50" i="4" s="1"/>
  <c r="Q51" i="4" s="1"/>
  <c r="D67" i="4" s="1"/>
  <c r="W35" i="4" l="1"/>
  <c r="W34" i="4"/>
  <c r="W24" i="4"/>
  <c r="W23" i="4"/>
  <c r="J64" i="4"/>
  <c r="J55" i="4"/>
  <c r="J33" i="4"/>
  <c r="J15" i="4"/>
  <c r="J63" i="4"/>
  <c r="J54" i="4"/>
  <c r="J32" i="4"/>
  <c r="J23" i="4"/>
  <c r="J14" i="4"/>
  <c r="J56" i="4" l="1"/>
  <c r="J65" i="4"/>
  <c r="J47" i="4"/>
  <c r="J34" i="4"/>
  <c r="J25" i="4"/>
  <c r="J16" i="4"/>
  <c r="J37" i="4" l="1"/>
  <c r="J38" i="4" s="1"/>
  <c r="D49" i="4" s="1"/>
  <c r="J59" i="4"/>
  <c r="J60" i="4" s="1"/>
  <c r="D54" i="4" s="1"/>
  <c r="J68" i="4"/>
  <c r="J69" i="4" s="1"/>
  <c r="D56" i="4" s="1"/>
  <c r="J50" i="4"/>
  <c r="J51" i="4" s="1"/>
  <c r="D52" i="4" s="1"/>
  <c r="J28" i="4"/>
  <c r="J29" i="4" s="1"/>
  <c r="D47" i="4" s="1"/>
  <c r="J19" i="4"/>
  <c r="J20" i="4" s="1"/>
  <c r="D45" i="4" s="1"/>
  <c r="X18" i="4" l="1"/>
  <c r="X15" i="4"/>
  <c r="X19" i="4" l="1"/>
  <c r="X20" i="4" s="1"/>
  <c r="X27" i="4" l="1"/>
  <c r="X29" i="4"/>
  <c r="X30" i="4" s="1"/>
  <c r="X38" i="4"/>
  <c r="X40" i="4"/>
  <c r="X41" i="4" s="1"/>
  <c r="X42" i="4" s="1"/>
  <c r="X43" i="4" s="1"/>
  <c r="Q11" i="4"/>
  <c r="Q12" i="4" s="1"/>
  <c r="R12" i="4" s="1"/>
  <c r="J12" i="4"/>
  <c r="K12" i="4" s="1"/>
  <c r="X31" i="4" l="1"/>
  <c r="X32" i="4" s="1"/>
</calcChain>
</file>

<file path=xl/sharedStrings.xml><?xml version="1.0" encoding="utf-8"?>
<sst xmlns="http://schemas.openxmlformats.org/spreadsheetml/2006/main" count="354" uniqueCount="98">
  <si>
    <t>Sec</t>
  </si>
  <si>
    <t>Amp</t>
  </si>
  <si>
    <t>Transformer Capacity</t>
  </si>
  <si>
    <t>Primary Voltage (HT)</t>
  </si>
  <si>
    <t>Secondary Voltage(LT)</t>
  </si>
  <si>
    <t>%</t>
  </si>
  <si>
    <t>KV</t>
  </si>
  <si>
    <t>MVA</t>
  </si>
  <si>
    <t>Rated Primary Current (Ip)</t>
  </si>
  <si>
    <t>Rated Secondary Current (Is)</t>
  </si>
  <si>
    <t>HT Side</t>
  </si>
  <si>
    <t>LT Side</t>
  </si>
  <si>
    <t>Prim. Current (Amp)</t>
  </si>
  <si>
    <t>Sec. Current (Amp)</t>
  </si>
  <si>
    <t>CT Ratio (HT Side)</t>
  </si>
  <si>
    <t>CT Ratio (LT Side)</t>
  </si>
  <si>
    <t>Fault Current At CT Secondary Side</t>
  </si>
  <si>
    <t>Time of Operation of Relay</t>
  </si>
  <si>
    <t>Normal Tap</t>
  </si>
  <si>
    <t>Full Load Current</t>
  </si>
  <si>
    <t>Current in Sec. Side of CT</t>
  </si>
  <si>
    <t>Spil Over current in Relay</t>
  </si>
  <si>
    <t>Percentage Differntial Current</t>
  </si>
  <si>
    <t>Normal Inverse (NI)</t>
  </si>
  <si>
    <t>Very Inverse (VI)</t>
  </si>
  <si>
    <t>Exteremely Inverse (EI)</t>
  </si>
  <si>
    <t>Curve Selection:</t>
  </si>
  <si>
    <t>Plug Setting Multiplier (PSM):</t>
  </si>
  <si>
    <t>Differential Protection Relay</t>
  </si>
  <si>
    <t>Highest Tap (+)</t>
  </si>
  <si>
    <t>Highest Tap (-)</t>
  </si>
  <si>
    <t>Min.Fault Current at Downstrem Side of TC (L-L)</t>
  </si>
  <si>
    <t>Max.Fault Current at Downstrem Side of TC (L-L)</t>
  </si>
  <si>
    <t>Min.Fault Current at LV Side (L-L)</t>
  </si>
  <si>
    <t>Max.Fault Current at LV Side (L-L)</t>
  </si>
  <si>
    <t>Max.Fault Current at HV Side (L-L)</t>
  </si>
  <si>
    <t>Min.Fault Current at HV Side (L-L)</t>
  </si>
  <si>
    <t>Long Inverse</t>
  </si>
  <si>
    <t>Main Protection</t>
  </si>
  <si>
    <t>Back Up Protection for Down Stream</t>
  </si>
  <si>
    <t>Over Load Current :</t>
  </si>
  <si>
    <t>Over Load Current :(In)</t>
  </si>
  <si>
    <t>Required Over Current Relay Plug Setting</t>
  </si>
  <si>
    <t>Actual Plug Setting of Over Current Relay (I&gt;)</t>
  </si>
  <si>
    <t>Pick Up Setting of Over Current Relay (PMS): (I&gt;)</t>
  </si>
  <si>
    <t>Time Dial Setting of Over current Relay(TMS):</t>
  </si>
  <si>
    <t>Pick Up Setting of Over Current Relay (PMS): (I&gt;&gt;)</t>
  </si>
  <si>
    <t>Actual Plug Setting of Over Current Relay (I&gt;&gt;)</t>
  </si>
  <si>
    <t>Actual Plug Setting of Over Current Relay (I&gt;&gt;&gt;)</t>
  </si>
  <si>
    <t>Pick Up Setting of Over Current Relay (PMS): (I&gt;&gt;&gt;)</t>
  </si>
  <si>
    <t>Earth Fault Current :</t>
  </si>
  <si>
    <t>X In</t>
  </si>
  <si>
    <t>Max.Earth Fault Current at HV Side (L-G)</t>
  </si>
  <si>
    <t>Min.Earth Fault Current at HV Side (L-G)</t>
  </si>
  <si>
    <t>Max.Earth Fault Current at LV Side (LG)</t>
  </si>
  <si>
    <t>Min.Earth Fault Current at LV Side (L-G)</t>
  </si>
  <si>
    <t>Max.Earth Fault Current at Downstrem of TC (L-G)</t>
  </si>
  <si>
    <t>Min.Earth Fault Current at Downstrem of TC (L-G)</t>
  </si>
  <si>
    <t>Earth Fault Current :(Inf)</t>
  </si>
  <si>
    <t>X Is</t>
  </si>
  <si>
    <t>X Ip</t>
  </si>
  <si>
    <t>IDMT Over Current Relay Setting</t>
  </si>
  <si>
    <t>IDMT Earth Fault Relay Setting</t>
  </si>
  <si>
    <t>LV Side</t>
  </si>
  <si>
    <t>Plug Setting of Over Current Relay (I&gt;)</t>
  </si>
  <si>
    <t>Plug Setting of Over Current Relay (I&gt;&gt;)</t>
  </si>
  <si>
    <t>Plug Setting of Over Current Relay (I&gt;&gt;&gt;)</t>
  </si>
  <si>
    <t>HV Side</t>
  </si>
  <si>
    <t>Pick Up Setting of Over Current Relay (PMS): (Ie&gt;)</t>
  </si>
  <si>
    <t>Pick Up Setting of Over Current Relay (PMS): (Ie&gt;&gt;)</t>
  </si>
  <si>
    <t>Actual Operaion Time of Relay: (t&gt;)</t>
  </si>
  <si>
    <t>Actual Operaion Time of Relay: (t&gt;&gt;)</t>
  </si>
  <si>
    <t>Actual Operaion Time of Relay: (t&gt;&gt;&gt;)</t>
  </si>
  <si>
    <t>Actual Operaion Time of Relay: (te&gt;&gt;&gt;)</t>
  </si>
  <si>
    <t>Actual Operaion Time of Relay: (te&gt;&gt;)</t>
  </si>
  <si>
    <t>Actual Operaion Time of Relay: (te&gt;)</t>
  </si>
  <si>
    <t>Actual Plug Setting of Earth Fault Relay (Ie&gt;)</t>
  </si>
  <si>
    <t>Pick Up Setting of Earth Fault Relay (PMS): (Ie&gt;)</t>
  </si>
  <si>
    <t>Time Dial Setting of Earth Fault Relay(TMS):</t>
  </si>
  <si>
    <t>Actual Plug Setting of Earth Fault Relay (Ie&gt;&gt;)</t>
  </si>
  <si>
    <t>Actual Plug Setting of Earth Fault Relay (Ie&gt;&gt;&gt;)</t>
  </si>
  <si>
    <t>Pick Up Setting of Earth Fault Relay (PMS): (Ie&gt;&gt;&gt;)</t>
  </si>
  <si>
    <t>Required Earth Fault Relay Plug Setting</t>
  </si>
  <si>
    <t>Actual Plug Setting of  Earth Fault Relay (Ie&gt;)</t>
  </si>
  <si>
    <t>IDMT Over Current Relay Setting (50/51)</t>
  </si>
  <si>
    <t>IDMT Earth Fault Relay Setting (50N/51N)</t>
  </si>
  <si>
    <t>Transformer Protection with IDMT Relays (Over Current / Earth Fault / Differential)</t>
  </si>
  <si>
    <t>Transformer Details</t>
  </si>
  <si>
    <t>Results of IDMT Relay Settings</t>
  </si>
  <si>
    <t>CT for O/C &amp; Earth Fault Protection</t>
  </si>
  <si>
    <t>CT for Differential Protection</t>
  </si>
  <si>
    <t>Pick Up Setting of Over Current Relay (PMS): (Ie&gt;&gt;&gt;)</t>
  </si>
  <si>
    <t>Pick Up Setting of Earth Fault Relay (PMS): (Ie&gt;&gt;&gt;&gt;)</t>
  </si>
  <si>
    <t>Actual Operaion Time of Relay: (te&gt;&gt;&gt;&gt;)</t>
  </si>
  <si>
    <t>Actual Operaion Time of Relay: (t&gt;&gt;&gt;&gt;)</t>
  </si>
  <si>
    <t>Earth Fault Relay Plug Setting (Ie&gt;)</t>
  </si>
  <si>
    <t>Earth Fault Relay Plug Setting (Ie&gt;&gt;&gt;)</t>
  </si>
  <si>
    <t>Earth Fault Relay Plug Setting (Ie&gt;&gt;)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</si>
</sst>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Bookman Old Style"/>
      <family val="1"/>
    </font>
    <font>
      <b/>
      <sz val="14"/>
      <name val="Bookman Old Style"/>
      <family val="1"/>
    </font>
    <font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0"/>
      <name val="Bookman Old Style"/>
      <family val="1"/>
    </font>
    <font>
      <sz val="9"/>
      <name val="Bookman Old Style"/>
      <family val="1"/>
    </font>
    <font>
      <b/>
      <sz val="9"/>
      <color rgb="FFFF0000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8"/>
      <name val="Bookman Old Style"/>
      <family val="1"/>
    </font>
    <font>
      <b/>
      <sz val="8"/>
      <color theme="1"/>
      <name val="Bookman Old Style"/>
      <family val="1"/>
    </font>
    <font>
      <b/>
      <sz val="9"/>
      <name val="Bookman Old Style"/>
      <family val="1"/>
    </font>
    <font>
      <b/>
      <sz val="9"/>
      <color rgb="FFC00000"/>
      <name val="Bookman Old Style"/>
      <family val="1"/>
    </font>
    <font>
      <sz val="9"/>
      <color rgb="FFFF0000"/>
      <name val="Bookman Old Style"/>
      <family val="1"/>
    </font>
    <font>
      <b/>
      <sz val="10"/>
      <name val="Bookman Old Style"/>
      <family val="1"/>
    </font>
    <font>
      <b/>
      <sz val="8"/>
      <color rgb="FFFF0000"/>
      <name val="Bookman Old Style"/>
      <family val="1"/>
    </font>
    <font>
      <b/>
      <sz val="11"/>
      <color theme="0"/>
      <name val="Bookman Old Style"/>
      <family val="1"/>
    </font>
    <font>
      <b/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rgb="FF93FB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2"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/>
    <xf numFmtId="0" fontId="5" fillId="4" borderId="0" xfId="0" applyFont="1" applyFill="1"/>
    <xf numFmtId="0" fontId="5" fillId="4" borderId="15" xfId="0" applyFont="1" applyFill="1" applyBorder="1"/>
    <xf numFmtId="0" fontId="5" fillId="4" borderId="16" xfId="0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6" fillId="4" borderId="0" xfId="0" applyFont="1" applyFill="1"/>
    <xf numFmtId="0" fontId="7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Protection="1">
      <protection locked="0"/>
    </xf>
    <xf numFmtId="0" fontId="8" fillId="4" borderId="17" xfId="0" applyFont="1" applyFill="1" applyBorder="1"/>
    <xf numFmtId="0" fontId="9" fillId="4" borderId="26" xfId="0" applyFont="1" applyFill="1" applyBorder="1" applyAlignment="1" applyProtection="1">
      <alignment horizontal="center"/>
      <protection locked="0"/>
    </xf>
    <xf numFmtId="0" fontId="10" fillId="4" borderId="19" xfId="0" applyFont="1" applyFill="1" applyBorder="1"/>
    <xf numFmtId="0" fontId="8" fillId="4" borderId="20" xfId="0" applyFont="1" applyFill="1" applyBorder="1"/>
    <xf numFmtId="0" fontId="9" fillId="4" borderId="1" xfId="0" applyFont="1" applyFill="1" applyBorder="1" applyAlignment="1" applyProtection="1">
      <alignment horizontal="center"/>
      <protection locked="0"/>
    </xf>
    <xf numFmtId="0" fontId="10" fillId="4" borderId="21" xfId="0" applyFont="1" applyFill="1" applyBorder="1"/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9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/>
    <xf numFmtId="0" fontId="10" fillId="4" borderId="15" xfId="0" applyFont="1" applyFill="1" applyBorder="1"/>
    <xf numFmtId="2" fontId="10" fillId="4" borderId="0" xfId="0" applyNumberFormat="1" applyFont="1" applyFill="1" applyAlignment="1">
      <alignment horizontal="center"/>
    </xf>
    <xf numFmtId="0" fontId="10" fillId="4" borderId="16" xfId="0" applyFont="1" applyFill="1" applyBorder="1"/>
    <xf numFmtId="0" fontId="10" fillId="4" borderId="7" xfId="0" applyFont="1" applyFill="1" applyBorder="1"/>
    <xf numFmtId="1" fontId="10" fillId="4" borderId="0" xfId="0" applyNumberFormat="1" applyFont="1" applyFill="1" applyAlignment="1">
      <alignment horizontal="center" vertical="center"/>
    </xf>
    <xf numFmtId="0" fontId="10" fillId="4" borderId="8" xfId="0" applyFont="1" applyFill="1" applyBorder="1"/>
    <xf numFmtId="0" fontId="11" fillId="4" borderId="2" xfId="0" applyFont="1" applyFill="1" applyBorder="1" applyAlignment="1">
      <alignment horizontal="center"/>
    </xf>
    <xf numFmtId="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/>
    <xf numFmtId="0" fontId="12" fillId="4" borderId="1" xfId="0" applyFont="1" applyFill="1" applyBorder="1" applyAlignment="1">
      <alignment horizontal="left" vertical="center" wrapText="1"/>
    </xf>
    <xf numFmtId="165" fontId="8" fillId="4" borderId="0" xfId="0" applyNumberFormat="1" applyFont="1" applyFill="1" applyAlignment="1">
      <alignment horizontal="center" vertical="center"/>
    </xf>
    <xf numFmtId="0" fontId="8" fillId="4" borderId="22" xfId="0" applyFont="1" applyFill="1" applyBorder="1"/>
    <xf numFmtId="2" fontId="10" fillId="4" borderId="25" xfId="0" applyNumberFormat="1" applyFont="1" applyFill="1" applyBorder="1" applyAlignment="1">
      <alignment horizontal="center"/>
    </xf>
    <xf numFmtId="0" fontId="10" fillId="4" borderId="24" xfId="0" applyFont="1" applyFill="1" applyBorder="1"/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0" fillId="4" borderId="17" xfId="0" applyFont="1" applyFill="1" applyBorder="1"/>
    <xf numFmtId="0" fontId="10" fillId="4" borderId="26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>
      <alignment horizontal="center"/>
    </xf>
    <xf numFmtId="0" fontId="8" fillId="4" borderId="0" xfId="0" applyFont="1" applyFill="1"/>
    <xf numFmtId="9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1" fillId="4" borderId="0" xfId="0" applyFont="1" applyFill="1"/>
    <xf numFmtId="0" fontId="10" fillId="4" borderId="20" xfId="0" applyFont="1" applyFill="1" applyBorder="1"/>
    <xf numFmtId="0" fontId="10" fillId="4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165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2" fontId="10" fillId="4" borderId="0" xfId="0" applyNumberFormat="1" applyFont="1" applyFill="1" applyAlignment="1">
      <alignment horizontal="center" vertical="center"/>
    </xf>
    <xf numFmtId="0" fontId="10" fillId="4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165" fontId="10" fillId="4" borderId="0" xfId="0" applyNumberFormat="1" applyFont="1" applyFill="1" applyAlignment="1">
      <alignment horizontal="center"/>
    </xf>
    <xf numFmtId="165" fontId="9" fillId="4" borderId="0" xfId="0" applyNumberFormat="1" applyFont="1" applyFill="1" applyAlignment="1">
      <alignment horizontal="center" vertical="center"/>
    </xf>
    <xf numFmtId="164" fontId="15" fillId="4" borderId="0" xfId="0" applyNumberFormat="1" applyFont="1" applyFill="1" applyAlignment="1">
      <alignment horizontal="center" vertical="center"/>
    </xf>
    <xf numFmtId="0" fontId="15" fillId="4" borderId="0" xfId="0" applyFont="1" applyFill="1"/>
    <xf numFmtId="0" fontId="10" fillId="4" borderId="22" xfId="0" applyFont="1" applyFill="1" applyBorder="1"/>
    <xf numFmtId="0" fontId="10" fillId="4" borderId="23" xfId="0" applyFont="1" applyFill="1" applyBorder="1" applyAlignment="1" applyProtection="1">
      <alignment horizontal="center"/>
      <protection locked="0"/>
    </xf>
    <xf numFmtId="1" fontId="10" fillId="4" borderId="0" xfId="0" applyNumberFormat="1" applyFont="1" applyFill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5" fillId="4" borderId="0" xfId="0" applyNumberFormat="1" applyFont="1" applyFill="1" applyAlignment="1">
      <alignment horizontal="center" vertical="center"/>
    </xf>
    <xf numFmtId="0" fontId="15" fillId="4" borderId="7" xfId="0" applyFont="1" applyFill="1" applyBorder="1"/>
    <xf numFmtId="0" fontId="15" fillId="4" borderId="8" xfId="0" applyFont="1" applyFill="1" applyBorder="1"/>
    <xf numFmtId="164" fontId="9" fillId="4" borderId="0" xfId="0" applyNumberFormat="1" applyFont="1" applyFill="1" applyAlignment="1">
      <alignment horizontal="center" vertical="center"/>
    </xf>
    <xf numFmtId="0" fontId="10" fillId="4" borderId="18" xfId="0" applyFont="1" applyFill="1" applyBorder="1"/>
    <xf numFmtId="0" fontId="10" fillId="4" borderId="9" xfId="0" applyFont="1" applyFill="1" applyBorder="1"/>
    <xf numFmtId="0" fontId="10" fillId="4" borderId="10" xfId="0" applyFont="1" applyFill="1" applyBorder="1"/>
    <xf numFmtId="2" fontId="10" fillId="4" borderId="10" xfId="0" applyNumberFormat="1" applyFont="1" applyFill="1" applyBorder="1" applyAlignment="1">
      <alignment horizontal="center" vertical="center"/>
    </xf>
    <xf numFmtId="0" fontId="10" fillId="4" borderId="11" xfId="0" applyFont="1" applyFill="1" applyBorder="1"/>
    <xf numFmtId="165" fontId="10" fillId="4" borderId="0" xfId="0" applyNumberFormat="1" applyFont="1" applyFill="1"/>
    <xf numFmtId="165" fontId="10" fillId="4" borderId="0" xfId="0" applyNumberFormat="1" applyFont="1" applyFill="1" applyAlignment="1">
      <alignment vertical="center"/>
    </xf>
    <xf numFmtId="0" fontId="16" fillId="4" borderId="0" xfId="0" applyFont="1" applyFill="1"/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>
      <alignment horizontal="center"/>
    </xf>
    <xf numFmtId="0" fontId="15" fillId="4" borderId="0" xfId="0" applyFont="1" applyFill="1" applyAlignment="1">
      <alignment vertical="center"/>
    </xf>
    <xf numFmtId="0" fontId="10" fillId="4" borderId="25" xfId="0" applyFont="1" applyFill="1" applyBorder="1"/>
    <xf numFmtId="165" fontId="10" fillId="4" borderId="25" xfId="0" applyNumberFormat="1" applyFont="1" applyFill="1" applyBorder="1" applyAlignment="1">
      <alignment horizontal="center"/>
    </xf>
    <xf numFmtId="0" fontId="15" fillId="4" borderId="9" xfId="0" applyFont="1" applyFill="1" applyBorder="1"/>
    <xf numFmtId="0" fontId="15" fillId="4" borderId="10" xfId="0" applyFont="1" applyFill="1" applyBorder="1"/>
    <xf numFmtId="0" fontId="15" fillId="4" borderId="10" xfId="0" applyFont="1" applyFill="1" applyBorder="1" applyAlignment="1">
      <alignment vertical="center"/>
    </xf>
    <xf numFmtId="9" fontId="10" fillId="4" borderId="28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9" fillId="3" borderId="27" xfId="2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0" fontId="14" fillId="6" borderId="17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20" fillId="5" borderId="1" xfId="1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/>
    </xf>
  </cellXfs>
  <cellStyles count="3">
    <cellStyle name="Accent2" xfId="2" builtinId="33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93FB85"/>
      <color rgb="FF72FA60"/>
      <color rgb="FF28F80C"/>
      <color rgb="FFBAB7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forumelectrica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582084</xdr:colOff>
      <xdr:row>0</xdr:row>
      <xdr:rowOff>158750</xdr:rowOff>
    </xdr:from>
    <xdr:to>
      <xdr:col>15</xdr:col>
      <xdr:colOff>2209656</xdr:colOff>
      <xdr:row>1</xdr:row>
      <xdr:rowOff>145837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E6753-AE35-51C0-C424-77EE42E8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6584" y="158750"/>
          <a:ext cx="3384406" cy="48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B1:AW124"/>
  <sheetViews>
    <sheetView showGridLines="0" tabSelected="1" topLeftCell="A67" zoomScale="90" zoomScaleNormal="90" workbookViewId="0">
      <selection activeCell="A74" sqref="A74:XFD85"/>
    </sheetView>
  </sheetViews>
  <sheetFormatPr defaultRowHeight="15" x14ac:dyDescent="0.3"/>
  <cols>
    <col min="1" max="2" width="1.5703125" style="1" customWidth="1"/>
    <col min="3" max="3" width="47.28515625" style="1" bestFit="1" customWidth="1"/>
    <col min="4" max="4" width="7.5703125" style="1" customWidth="1"/>
    <col min="5" max="5" width="5.42578125" style="1" customWidth="1"/>
    <col min="6" max="6" width="1.5703125" style="1" customWidth="1"/>
    <col min="7" max="7" width="0.7109375" style="1" customWidth="1"/>
    <col min="8" max="8" width="1.5703125" style="1" customWidth="1"/>
    <col min="9" max="9" width="50.7109375" style="1" customWidth="1"/>
    <col min="10" max="10" width="11.140625" style="2" customWidth="1"/>
    <col min="11" max="11" width="10.28515625" style="1" customWidth="1"/>
    <col min="12" max="13" width="1.5703125" style="1" customWidth="1"/>
    <col min="14" max="14" width="0.7109375" style="1" customWidth="1"/>
    <col min="15" max="15" width="1" style="1" customWidth="1"/>
    <col min="16" max="16" width="50.5703125" style="1" bestFit="1" customWidth="1"/>
    <col min="17" max="17" width="11.140625" style="2" customWidth="1"/>
    <col min="18" max="18" width="10.42578125" style="1" customWidth="1"/>
    <col min="19" max="20" width="1.5703125" style="1" customWidth="1"/>
    <col min="21" max="21" width="0.7109375" style="1" customWidth="1"/>
    <col min="22" max="22" width="1.5703125" style="1" customWidth="1"/>
    <col min="23" max="23" width="37.5703125" style="1" bestFit="1" customWidth="1"/>
    <col min="24" max="24" width="7.28515625" style="1" customWidth="1"/>
    <col min="25" max="25" width="6.7109375" style="1" customWidth="1"/>
    <col min="26" max="26" width="1.5703125" style="1" customWidth="1"/>
    <col min="27" max="27" width="9.140625" style="1"/>
    <col min="28" max="28" width="23.7109375" style="1" customWidth="1"/>
    <col min="29" max="44" width="9.140625" style="1"/>
    <col min="45" max="45" width="18.28515625" style="1" customWidth="1"/>
    <col min="46" max="51" width="9.140625" style="1" customWidth="1"/>
    <col min="52" max="16384" width="9.140625" style="1"/>
  </cols>
  <sheetData>
    <row r="1" spans="2:49" ht="39" customHeight="1" x14ac:dyDescent="0.3"/>
    <row r="2" spans="2:49" ht="27.75" customHeight="1" x14ac:dyDescent="0.3"/>
    <row r="3" spans="2:49" ht="20.25" customHeight="1" x14ac:dyDescent="0.3">
      <c r="C3" s="100" t="s">
        <v>86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2:49" ht="6" customHeight="1" thickBot="1" x14ac:dyDescent="0.35"/>
    <row r="5" spans="2:49" ht="7.5" customHeight="1" x14ac:dyDescent="0.3">
      <c r="B5" s="3"/>
      <c r="C5" s="4"/>
      <c r="D5" s="4"/>
      <c r="E5" s="4"/>
      <c r="F5" s="5"/>
      <c r="H5" s="6"/>
      <c r="I5" s="7"/>
      <c r="J5" s="8"/>
      <c r="K5" s="7"/>
      <c r="L5" s="7"/>
      <c r="M5" s="9"/>
      <c r="O5" s="6"/>
      <c r="P5" s="7"/>
      <c r="Q5" s="8"/>
      <c r="R5" s="7"/>
      <c r="S5" s="7"/>
      <c r="T5" s="9"/>
      <c r="V5" s="6"/>
      <c r="W5" s="7"/>
      <c r="X5" s="7"/>
      <c r="Y5" s="7"/>
      <c r="Z5" s="9"/>
    </row>
    <row r="6" spans="2:49" s="10" customFormat="1" ht="15.75" x14ac:dyDescent="0.25">
      <c r="B6" s="11"/>
      <c r="C6" s="99" t="s">
        <v>87</v>
      </c>
      <c r="D6" s="99"/>
      <c r="E6" s="99"/>
      <c r="F6" s="12"/>
      <c r="H6" s="13"/>
      <c r="I6" s="99" t="s">
        <v>84</v>
      </c>
      <c r="J6" s="99"/>
      <c r="K6" s="99"/>
      <c r="M6" s="14"/>
      <c r="O6" s="13"/>
      <c r="P6" s="99" t="s">
        <v>85</v>
      </c>
      <c r="Q6" s="99"/>
      <c r="R6" s="99"/>
      <c r="T6" s="14"/>
      <c r="V6" s="13"/>
      <c r="W6" s="99" t="s">
        <v>28</v>
      </c>
      <c r="X6" s="99"/>
      <c r="Y6" s="99"/>
      <c r="Z6" s="14"/>
    </row>
    <row r="7" spans="2:49" ht="4.5" customHeight="1" thickBot="1" x14ac:dyDescent="0.35">
      <c r="B7" s="15"/>
      <c r="F7" s="16"/>
      <c r="H7" s="17"/>
      <c r="M7" s="18"/>
      <c r="O7" s="17"/>
      <c r="T7" s="18"/>
      <c r="V7" s="17"/>
      <c r="W7" s="19"/>
      <c r="Z7" s="18"/>
      <c r="AT7" s="20">
        <v>3</v>
      </c>
      <c r="AU7" s="21">
        <v>1</v>
      </c>
      <c r="AV7" s="21">
        <v>1</v>
      </c>
      <c r="AW7" s="21">
        <v>1</v>
      </c>
    </row>
    <row r="8" spans="2:49" ht="12.75" customHeight="1" x14ac:dyDescent="0.3">
      <c r="B8" s="15"/>
      <c r="C8" s="22" t="s">
        <v>2</v>
      </c>
      <c r="D8" s="23">
        <v>13.5</v>
      </c>
      <c r="E8" s="24" t="s">
        <v>7</v>
      </c>
      <c r="F8" s="16"/>
      <c r="H8" s="17"/>
      <c r="I8" s="101" t="s">
        <v>11</v>
      </c>
      <c r="J8" s="101"/>
      <c r="K8" s="101"/>
      <c r="M8" s="18"/>
      <c r="O8" s="17"/>
      <c r="P8" s="101" t="s">
        <v>11</v>
      </c>
      <c r="Q8" s="101"/>
      <c r="R8" s="101"/>
      <c r="T8" s="18"/>
      <c r="V8" s="17"/>
      <c r="W8" s="19"/>
      <c r="Z8" s="18"/>
      <c r="AT8" s="20"/>
      <c r="AU8" s="21"/>
      <c r="AV8" s="21"/>
      <c r="AW8" s="21"/>
    </row>
    <row r="9" spans="2:49" ht="12.75" customHeight="1" x14ac:dyDescent="0.3">
      <c r="B9" s="15"/>
      <c r="C9" s="25" t="s">
        <v>3</v>
      </c>
      <c r="D9" s="26">
        <v>132</v>
      </c>
      <c r="E9" s="27" t="s">
        <v>6</v>
      </c>
      <c r="F9" s="16"/>
      <c r="H9" s="17"/>
      <c r="I9" s="101" t="s">
        <v>38</v>
      </c>
      <c r="J9" s="101"/>
      <c r="K9" s="101"/>
      <c r="M9" s="18"/>
      <c r="O9" s="17"/>
      <c r="P9" s="101" t="s">
        <v>38</v>
      </c>
      <c r="Q9" s="101"/>
      <c r="R9" s="101"/>
      <c r="T9" s="18"/>
      <c r="V9" s="17"/>
      <c r="W9" s="19"/>
      <c r="Z9" s="18"/>
      <c r="AT9" s="20"/>
      <c r="AU9" s="21"/>
      <c r="AV9" s="21"/>
      <c r="AW9" s="21"/>
    </row>
    <row r="10" spans="2:49" ht="15" customHeight="1" x14ac:dyDescent="0.3">
      <c r="B10" s="15"/>
      <c r="C10" s="25" t="s">
        <v>4</v>
      </c>
      <c r="D10" s="26">
        <v>27</v>
      </c>
      <c r="E10" s="27" t="s">
        <v>6</v>
      </c>
      <c r="F10" s="16"/>
      <c r="H10" s="17"/>
      <c r="I10" s="29" t="s">
        <v>40</v>
      </c>
      <c r="J10" s="30">
        <v>1.25</v>
      </c>
      <c r="K10" s="31" t="s">
        <v>59</v>
      </c>
      <c r="M10" s="18"/>
      <c r="O10" s="17"/>
      <c r="P10" s="29" t="s">
        <v>50</v>
      </c>
      <c r="Q10" s="30">
        <v>0.2</v>
      </c>
      <c r="R10" s="31" t="s">
        <v>51</v>
      </c>
      <c r="T10" s="18"/>
      <c r="V10" s="17"/>
      <c r="W10" s="19"/>
      <c r="Z10" s="18"/>
      <c r="AT10" s="20"/>
      <c r="AU10" s="21"/>
      <c r="AV10" s="21"/>
      <c r="AW10" s="21"/>
    </row>
    <row r="11" spans="2:49" s="31" customFormat="1" x14ac:dyDescent="0.3">
      <c r="B11" s="32"/>
      <c r="C11" s="25" t="s">
        <v>8</v>
      </c>
      <c r="D11" s="33">
        <f>(D8*1000)/D9</f>
        <v>102.27272727272727</v>
      </c>
      <c r="E11" s="27" t="s">
        <v>1</v>
      </c>
      <c r="F11" s="34"/>
      <c r="H11" s="35"/>
      <c r="I11" s="29" t="s">
        <v>41</v>
      </c>
      <c r="J11" s="36">
        <f>D12*J10</f>
        <v>625</v>
      </c>
      <c r="K11" s="31" t="s">
        <v>1</v>
      </c>
      <c r="M11" s="37"/>
      <c r="N11" s="1"/>
      <c r="O11" s="35"/>
      <c r="P11" s="29" t="s">
        <v>58</v>
      </c>
      <c r="Q11" s="36">
        <f>J11*Q10</f>
        <v>125</v>
      </c>
      <c r="R11" s="31" t="s">
        <v>1</v>
      </c>
      <c r="T11" s="37"/>
      <c r="V11" s="35"/>
      <c r="W11" s="38" t="s">
        <v>18</v>
      </c>
      <c r="X11" s="39">
        <v>1</v>
      </c>
      <c r="Y11" s="40"/>
      <c r="Z11" s="37"/>
      <c r="AB11" s="1"/>
      <c r="AT11" s="42"/>
      <c r="AU11" s="42"/>
      <c r="AV11" s="42"/>
      <c r="AW11" s="42"/>
    </row>
    <row r="12" spans="2:49" s="31" customFormat="1" ht="15.75" thickBot="1" x14ac:dyDescent="0.35">
      <c r="B12" s="32"/>
      <c r="C12" s="43" t="s">
        <v>9</v>
      </c>
      <c r="D12" s="44">
        <f>(D8*1000)/D10</f>
        <v>500</v>
      </c>
      <c r="E12" s="45" t="s">
        <v>1</v>
      </c>
      <c r="F12" s="34"/>
      <c r="H12" s="35"/>
      <c r="I12" s="31" t="s">
        <v>42</v>
      </c>
      <c r="J12" s="46">
        <f>J11/D27</f>
        <v>1.25</v>
      </c>
      <c r="K12" s="47" t="str">
        <f>ROUND(J12,2)&amp;" A X In"</f>
        <v>1.25 A X In</v>
      </c>
      <c r="M12" s="37"/>
      <c r="N12" s="1"/>
      <c r="O12" s="35"/>
      <c r="P12" s="31" t="s">
        <v>82</v>
      </c>
      <c r="Q12" s="46">
        <f>Q11/D27</f>
        <v>0.25</v>
      </c>
      <c r="R12" s="47" t="str">
        <f>ROUND(Q12,2)&amp;" A X In"</f>
        <v>0.25 A X In</v>
      </c>
      <c r="T12" s="37"/>
      <c r="V12" s="35"/>
      <c r="Z12" s="37"/>
      <c r="AB12" s="1"/>
      <c r="AT12" s="42"/>
      <c r="AU12" s="42"/>
      <c r="AV12" s="42"/>
      <c r="AW12" s="42"/>
    </row>
    <row r="13" spans="2:49" s="31" customFormat="1" ht="13.5" customHeight="1" x14ac:dyDescent="0.3">
      <c r="B13" s="32"/>
      <c r="C13" s="48" t="s">
        <v>52</v>
      </c>
      <c r="D13" s="49">
        <v>1100</v>
      </c>
      <c r="E13" s="24" t="s">
        <v>1</v>
      </c>
      <c r="F13" s="34"/>
      <c r="H13" s="50"/>
      <c r="I13" s="51" t="s">
        <v>43</v>
      </c>
      <c r="J13" s="52">
        <v>1.25</v>
      </c>
      <c r="K13" s="47" t="str">
        <f>ROUND(J13,2)&amp;" A X In"</f>
        <v>1.25 A X In</v>
      </c>
      <c r="L13" s="53"/>
      <c r="M13" s="54"/>
      <c r="N13" s="1"/>
      <c r="O13" s="50"/>
      <c r="P13" s="51" t="s">
        <v>76</v>
      </c>
      <c r="Q13" s="52">
        <v>0.25</v>
      </c>
      <c r="R13" s="47" t="str">
        <f>ROUND(Q13,2)&amp;" A X In"</f>
        <v>0.25 A X In</v>
      </c>
      <c r="S13" s="53"/>
      <c r="T13" s="54"/>
      <c r="V13" s="35"/>
      <c r="W13" s="55" t="s">
        <v>11</v>
      </c>
      <c r="X13" s="36"/>
      <c r="Z13" s="37"/>
      <c r="AB13" s="1"/>
      <c r="AT13" s="42"/>
      <c r="AU13" s="42"/>
      <c r="AV13" s="42"/>
      <c r="AW13" s="42"/>
    </row>
    <row r="14" spans="2:49" s="31" customFormat="1" x14ac:dyDescent="0.3">
      <c r="B14" s="32"/>
      <c r="C14" s="56" t="s">
        <v>53</v>
      </c>
      <c r="D14" s="57">
        <v>1000</v>
      </c>
      <c r="E14" s="27" t="s">
        <v>1</v>
      </c>
      <c r="F14" s="34"/>
      <c r="H14" s="50"/>
      <c r="I14" s="58" t="s">
        <v>44</v>
      </c>
      <c r="J14" s="59">
        <f>J13*D28</f>
        <v>6.25</v>
      </c>
      <c r="K14" s="58" t="s">
        <v>1</v>
      </c>
      <c r="L14" s="53"/>
      <c r="M14" s="54"/>
      <c r="N14" s="1"/>
      <c r="O14" s="50"/>
      <c r="P14" s="58" t="s">
        <v>77</v>
      </c>
      <c r="Q14" s="59">
        <f>Q13*D28</f>
        <v>1.25</v>
      </c>
      <c r="R14" s="58" t="s">
        <v>1</v>
      </c>
      <c r="S14" s="53"/>
      <c r="T14" s="54"/>
      <c r="V14" s="35"/>
      <c r="W14" s="31" t="s">
        <v>19</v>
      </c>
      <c r="X14" s="60">
        <f>D12</f>
        <v>500</v>
      </c>
      <c r="Y14" s="31" t="s">
        <v>1</v>
      </c>
      <c r="Z14" s="37"/>
      <c r="AB14" s="1"/>
    </row>
    <row r="15" spans="2:49" s="31" customFormat="1" x14ac:dyDescent="0.3">
      <c r="B15" s="32"/>
      <c r="C15" s="56" t="s">
        <v>54</v>
      </c>
      <c r="D15" s="57">
        <v>900</v>
      </c>
      <c r="E15" s="27" t="s">
        <v>1</v>
      </c>
      <c r="F15" s="34"/>
      <c r="H15" s="35"/>
      <c r="I15" s="31" t="s">
        <v>16</v>
      </c>
      <c r="J15" s="46">
        <f>D21/(D27/D28)</f>
        <v>45</v>
      </c>
      <c r="K15" s="31" t="s">
        <v>1</v>
      </c>
      <c r="M15" s="37"/>
      <c r="N15" s="1"/>
      <c r="O15" s="35"/>
      <c r="P15" s="31" t="s">
        <v>16</v>
      </c>
      <c r="Q15" s="46">
        <f>D15/(D27/D28)</f>
        <v>9</v>
      </c>
      <c r="R15" s="31" t="s">
        <v>1</v>
      </c>
      <c r="T15" s="37"/>
      <c r="V15" s="35"/>
      <c r="W15" s="31" t="s">
        <v>20</v>
      </c>
      <c r="X15" s="61">
        <f>X14/(D34/D35)</f>
        <v>2.5550000000000002</v>
      </c>
      <c r="Y15" s="31" t="s">
        <v>1</v>
      </c>
      <c r="Z15" s="37"/>
      <c r="AB15" s="1"/>
    </row>
    <row r="16" spans="2:49" s="31" customFormat="1" x14ac:dyDescent="0.3">
      <c r="B16" s="32"/>
      <c r="C16" s="56" t="s">
        <v>55</v>
      </c>
      <c r="D16" s="57">
        <v>800</v>
      </c>
      <c r="E16" s="27" t="s">
        <v>1</v>
      </c>
      <c r="F16" s="34"/>
      <c r="H16" s="35"/>
      <c r="I16" s="31" t="s">
        <v>27</v>
      </c>
      <c r="J16" s="46">
        <f>J15/J14</f>
        <v>7.2</v>
      </c>
      <c r="K16" s="31" t="s">
        <v>1</v>
      </c>
      <c r="M16" s="37"/>
      <c r="N16" s="1"/>
      <c r="O16" s="35"/>
      <c r="P16" s="31" t="s">
        <v>27</v>
      </c>
      <c r="Q16" s="46">
        <f>Q15/Q14</f>
        <v>7.2</v>
      </c>
      <c r="R16" s="31" t="s">
        <v>1</v>
      </c>
      <c r="T16" s="37"/>
      <c r="V16" s="35"/>
      <c r="W16" s="55" t="s">
        <v>10</v>
      </c>
      <c r="X16" s="36"/>
      <c r="Z16" s="37"/>
    </row>
    <row r="17" spans="2:26" s="31" customFormat="1" x14ac:dyDescent="0.3">
      <c r="B17" s="32"/>
      <c r="C17" s="56" t="s">
        <v>56</v>
      </c>
      <c r="D17" s="57">
        <v>700</v>
      </c>
      <c r="E17" s="27" t="s">
        <v>1</v>
      </c>
      <c r="F17" s="34"/>
      <c r="H17" s="35"/>
      <c r="I17" s="62" t="s">
        <v>26</v>
      </c>
      <c r="J17" s="98" t="s">
        <v>23</v>
      </c>
      <c r="K17" s="98"/>
      <c r="M17" s="37"/>
      <c r="N17" s="1"/>
      <c r="O17" s="35"/>
      <c r="P17" s="62" t="s">
        <v>26</v>
      </c>
      <c r="Q17" s="98" t="s">
        <v>23</v>
      </c>
      <c r="R17" s="98"/>
      <c r="T17" s="37"/>
      <c r="V17" s="35"/>
      <c r="W17" s="31" t="s">
        <v>19</v>
      </c>
      <c r="X17" s="63">
        <f>D11</f>
        <v>102.27272727272727</v>
      </c>
      <c r="Y17" s="31" t="s">
        <v>1</v>
      </c>
      <c r="Z17" s="37"/>
    </row>
    <row r="18" spans="2:26" s="31" customFormat="1" x14ac:dyDescent="0.3">
      <c r="B18" s="32"/>
      <c r="C18" s="56" t="s">
        <v>57</v>
      </c>
      <c r="D18" s="64">
        <v>600</v>
      </c>
      <c r="E18" s="27" t="s">
        <v>1</v>
      </c>
      <c r="F18" s="34"/>
      <c r="H18" s="35"/>
      <c r="I18" s="58" t="s">
        <v>45</v>
      </c>
      <c r="J18" s="65">
        <v>0.1</v>
      </c>
      <c r="K18" s="58" t="s">
        <v>0</v>
      </c>
      <c r="M18" s="37"/>
      <c r="N18" s="1"/>
      <c r="O18" s="35"/>
      <c r="P18" s="58" t="s">
        <v>78</v>
      </c>
      <c r="Q18" s="66">
        <v>0.1</v>
      </c>
      <c r="R18" s="58" t="s">
        <v>0</v>
      </c>
      <c r="T18" s="37"/>
      <c r="V18" s="35"/>
      <c r="W18" s="31" t="s">
        <v>20</v>
      </c>
      <c r="X18" s="61">
        <f>X17/(D37/D38)</f>
        <v>2.5568181818181817</v>
      </c>
      <c r="Y18" s="31" t="s">
        <v>1</v>
      </c>
      <c r="Z18" s="37"/>
    </row>
    <row r="19" spans="2:26" s="31" customFormat="1" x14ac:dyDescent="0.3">
      <c r="B19" s="32"/>
      <c r="C19" s="56" t="s">
        <v>35</v>
      </c>
      <c r="D19" s="64">
        <v>5000</v>
      </c>
      <c r="E19" s="27" t="s">
        <v>1</v>
      </c>
      <c r="F19" s="34"/>
      <c r="H19" s="35"/>
      <c r="I19" s="31" t="s">
        <v>17</v>
      </c>
      <c r="J19" s="61">
        <f>IF(J17=$I$75,((0.14)/((POWER(J16,0.02))-1)),IF(J17=$I$76,((13.5)/((POWER(J16,1))-1)),IF(J17=$I$77,((80)/((POWER(J16,2))-1)),((120)/((POWER(J16,1))-1)))))</f>
        <v>3.4764143483145862</v>
      </c>
      <c r="K19" s="51" t="s">
        <v>0</v>
      </c>
      <c r="M19" s="37"/>
      <c r="N19" s="1"/>
      <c r="O19" s="35"/>
      <c r="P19" s="31" t="s">
        <v>17</v>
      </c>
      <c r="Q19" s="61">
        <f>IF(Q17=$I$75,((0.14)/((POWER(Q16,0.02))-1)),IF(Q17=$I$76,((13.5)/((POWER(Q16,1))-1)),IF(Q17=$I$77,((80)/((POWER(Q16,2))-1)),((120)/((POWER(Q16,1))-1)))))</f>
        <v>3.4764143483145862</v>
      </c>
      <c r="R19" s="51" t="s">
        <v>0</v>
      </c>
      <c r="T19" s="37"/>
      <c r="V19" s="35"/>
      <c r="W19" s="31" t="s">
        <v>21</v>
      </c>
      <c r="X19" s="67">
        <f>X18-X15</f>
        <v>1.8181818181814968E-3</v>
      </c>
      <c r="Y19" s="31" t="s">
        <v>1</v>
      </c>
      <c r="Z19" s="37"/>
    </row>
    <row r="20" spans="2:26" s="31" customFormat="1" x14ac:dyDescent="0.3">
      <c r="B20" s="32"/>
      <c r="C20" s="56" t="s">
        <v>36</v>
      </c>
      <c r="D20" s="64">
        <v>5500</v>
      </c>
      <c r="E20" s="27" t="s">
        <v>1</v>
      </c>
      <c r="F20" s="34"/>
      <c r="H20" s="35"/>
      <c r="I20" s="58" t="s">
        <v>70</v>
      </c>
      <c r="J20" s="68">
        <f>J18*J19</f>
        <v>0.34764143483145865</v>
      </c>
      <c r="K20" s="58" t="s">
        <v>0</v>
      </c>
      <c r="M20" s="37"/>
      <c r="N20" s="1"/>
      <c r="O20" s="35"/>
      <c r="P20" s="58" t="s">
        <v>75</v>
      </c>
      <c r="Q20" s="68">
        <f>Q18*Q19</f>
        <v>0.34764143483145865</v>
      </c>
      <c r="R20" s="58" t="s">
        <v>0</v>
      </c>
      <c r="T20" s="37"/>
      <c r="V20" s="35"/>
      <c r="W20" s="58" t="s">
        <v>22</v>
      </c>
      <c r="X20" s="69">
        <f>(X19/((X15+X18)/2))*100</f>
        <v>7.1136404054762459E-2</v>
      </c>
      <c r="Y20" s="70" t="s">
        <v>5</v>
      </c>
      <c r="Z20" s="37"/>
    </row>
    <row r="21" spans="2:26" s="31" customFormat="1" x14ac:dyDescent="0.3">
      <c r="B21" s="32"/>
      <c r="C21" s="56" t="s">
        <v>34</v>
      </c>
      <c r="D21" s="64">
        <v>4500</v>
      </c>
      <c r="E21" s="27" t="s">
        <v>1</v>
      </c>
      <c r="F21" s="34"/>
      <c r="H21" s="35"/>
      <c r="I21" s="101" t="s">
        <v>39</v>
      </c>
      <c r="J21" s="101"/>
      <c r="K21" s="101"/>
      <c r="L21" s="101"/>
      <c r="M21" s="37"/>
      <c r="N21" s="1"/>
      <c r="O21" s="35"/>
      <c r="P21" s="101" t="s">
        <v>39</v>
      </c>
      <c r="Q21" s="101"/>
      <c r="R21" s="101"/>
      <c r="T21" s="37"/>
      <c r="V21" s="35"/>
      <c r="X21" s="67"/>
      <c r="Z21" s="37"/>
    </row>
    <row r="22" spans="2:26" s="31" customFormat="1" x14ac:dyDescent="0.3">
      <c r="B22" s="32"/>
      <c r="C22" s="56" t="s">
        <v>33</v>
      </c>
      <c r="D22" s="64">
        <v>4000</v>
      </c>
      <c r="E22" s="27" t="s">
        <v>1</v>
      </c>
      <c r="F22" s="34"/>
      <c r="H22" s="35"/>
      <c r="I22" s="51" t="s">
        <v>47</v>
      </c>
      <c r="J22" s="52">
        <v>1.5</v>
      </c>
      <c r="K22" s="47" t="str">
        <f>ROUND(J22,2)&amp;" A X In"</f>
        <v>1.5 A X In</v>
      </c>
      <c r="M22" s="37"/>
      <c r="N22" s="1"/>
      <c r="O22" s="35"/>
      <c r="P22" s="51" t="s">
        <v>79</v>
      </c>
      <c r="Q22" s="52">
        <v>0.25</v>
      </c>
      <c r="R22" s="47" t="str">
        <f>ROUND(Q22,2)&amp;" A X In"</f>
        <v>0.25 A X In</v>
      </c>
      <c r="T22" s="37"/>
      <c r="V22" s="35"/>
      <c r="W22" s="38" t="s">
        <v>29</v>
      </c>
      <c r="X22" s="39">
        <v>0.1</v>
      </c>
      <c r="Y22" s="40"/>
      <c r="Z22" s="37"/>
    </row>
    <row r="23" spans="2:26" s="31" customFormat="1" x14ac:dyDescent="0.3">
      <c r="B23" s="32"/>
      <c r="C23" s="56" t="s">
        <v>32</v>
      </c>
      <c r="D23" s="64">
        <v>3500</v>
      </c>
      <c r="E23" s="27" t="s">
        <v>1</v>
      </c>
      <c r="F23" s="34"/>
      <c r="H23" s="35"/>
      <c r="I23" s="58" t="s">
        <v>46</v>
      </c>
      <c r="J23" s="59">
        <f>J22*D28</f>
        <v>7.5</v>
      </c>
      <c r="K23" s="58" t="s">
        <v>1</v>
      </c>
      <c r="M23" s="37"/>
      <c r="N23" s="1"/>
      <c r="O23" s="35"/>
      <c r="P23" s="58" t="s">
        <v>69</v>
      </c>
      <c r="Q23" s="59">
        <f>Q22*D28</f>
        <v>1.25</v>
      </c>
      <c r="R23" s="58" t="s">
        <v>1</v>
      </c>
      <c r="T23" s="37"/>
      <c r="V23" s="35"/>
      <c r="W23" s="31" t="str">
        <f>"Transformation Primary Voltage at + "&amp;(X22*100)&amp;"%"</f>
        <v>Transformation Primary Voltage at + 10%</v>
      </c>
      <c r="X23" s="33">
        <f>D9+(X22*D9)</f>
        <v>145.19999999999999</v>
      </c>
      <c r="Y23" s="31" t="s">
        <v>6</v>
      </c>
      <c r="Z23" s="37"/>
    </row>
    <row r="24" spans="2:26" s="31" customFormat="1" ht="15.75" thickBot="1" x14ac:dyDescent="0.35">
      <c r="B24" s="32"/>
      <c r="C24" s="71" t="s">
        <v>31</v>
      </c>
      <c r="D24" s="72">
        <v>3000</v>
      </c>
      <c r="E24" s="45" t="s">
        <v>1</v>
      </c>
      <c r="F24" s="34"/>
      <c r="H24" s="35"/>
      <c r="I24" s="31" t="s">
        <v>16</v>
      </c>
      <c r="J24" s="46">
        <f>D24/(D27/D28)</f>
        <v>30</v>
      </c>
      <c r="K24" s="31" t="s">
        <v>1</v>
      </c>
      <c r="M24" s="37"/>
      <c r="N24" s="1"/>
      <c r="O24" s="35"/>
      <c r="P24" s="31" t="s">
        <v>16</v>
      </c>
      <c r="Q24" s="46">
        <f>D18/(D27/D28)</f>
        <v>6</v>
      </c>
      <c r="R24" s="31" t="s">
        <v>1</v>
      </c>
      <c r="T24" s="37"/>
      <c r="V24" s="35"/>
      <c r="W24" s="31" t="str">
        <f>"Transformation SecondaryVoltage at + "&amp;(X22*100)&amp;"%"</f>
        <v>Transformation SecondaryVoltage at + 10%</v>
      </c>
      <c r="X24" s="73">
        <f>D10</f>
        <v>27</v>
      </c>
      <c r="Y24" s="31" t="s">
        <v>6</v>
      </c>
      <c r="Z24" s="37"/>
    </row>
    <row r="25" spans="2:26" s="31" customFormat="1" x14ac:dyDescent="0.3">
      <c r="B25" s="32"/>
      <c r="C25" s="102" t="s">
        <v>89</v>
      </c>
      <c r="D25" s="103"/>
      <c r="E25" s="104"/>
      <c r="F25" s="34"/>
      <c r="H25" s="35"/>
      <c r="I25" s="31" t="s">
        <v>27</v>
      </c>
      <c r="J25" s="46">
        <f>J24/J23</f>
        <v>4</v>
      </c>
      <c r="K25" s="31" t="s">
        <v>1</v>
      </c>
      <c r="M25" s="37"/>
      <c r="N25" s="1"/>
      <c r="O25" s="35"/>
      <c r="P25" s="31" t="s">
        <v>27</v>
      </c>
      <c r="Q25" s="46">
        <f>Q24/Q23</f>
        <v>4.8</v>
      </c>
      <c r="R25" s="31" t="s">
        <v>1</v>
      </c>
      <c r="T25" s="37"/>
      <c r="V25" s="35"/>
      <c r="W25" s="55" t="s">
        <v>11</v>
      </c>
      <c r="X25" s="60"/>
      <c r="Z25" s="37"/>
    </row>
    <row r="26" spans="2:26" s="31" customFormat="1" x14ac:dyDescent="0.3">
      <c r="B26" s="32"/>
      <c r="C26" s="109" t="s">
        <v>15</v>
      </c>
      <c r="D26" s="108"/>
      <c r="E26" s="110"/>
      <c r="F26" s="34"/>
      <c r="H26" s="35"/>
      <c r="I26" s="62" t="s">
        <v>26</v>
      </c>
      <c r="J26" s="98" t="s">
        <v>23</v>
      </c>
      <c r="K26" s="98"/>
      <c r="M26" s="37"/>
      <c r="N26" s="1"/>
      <c r="O26" s="35"/>
      <c r="P26" s="62" t="s">
        <v>26</v>
      </c>
      <c r="Q26" s="98" t="s">
        <v>23</v>
      </c>
      <c r="R26" s="98"/>
      <c r="T26" s="37"/>
      <c r="V26" s="35"/>
      <c r="W26" s="31" t="s">
        <v>19</v>
      </c>
      <c r="X26" s="60">
        <f>D12</f>
        <v>500</v>
      </c>
      <c r="Y26" s="31" t="s">
        <v>1</v>
      </c>
      <c r="Z26" s="37"/>
    </row>
    <row r="27" spans="2:26" s="31" customFormat="1" x14ac:dyDescent="0.3">
      <c r="B27" s="32"/>
      <c r="C27" s="56" t="s">
        <v>12</v>
      </c>
      <c r="D27" s="64">
        <v>500</v>
      </c>
      <c r="E27" s="27"/>
      <c r="F27" s="34"/>
      <c r="H27" s="35"/>
      <c r="I27" s="58" t="s">
        <v>45</v>
      </c>
      <c r="J27" s="65">
        <v>0.1</v>
      </c>
      <c r="K27" s="58" t="s">
        <v>0</v>
      </c>
      <c r="M27" s="37"/>
      <c r="N27" s="1"/>
      <c r="O27" s="35"/>
      <c r="P27" s="58" t="s">
        <v>78</v>
      </c>
      <c r="Q27" s="65">
        <v>0.1</v>
      </c>
      <c r="R27" s="58" t="s">
        <v>0</v>
      </c>
      <c r="T27" s="37"/>
      <c r="V27" s="35"/>
      <c r="W27" s="31" t="s">
        <v>20</v>
      </c>
      <c r="X27" s="63">
        <f>X26/(D34/D35)</f>
        <v>2.5550000000000002</v>
      </c>
      <c r="Y27" s="31" t="s">
        <v>1</v>
      </c>
      <c r="Z27" s="37"/>
    </row>
    <row r="28" spans="2:26" s="31" customFormat="1" x14ac:dyDescent="0.3">
      <c r="B28" s="32"/>
      <c r="C28" s="56" t="s">
        <v>13</v>
      </c>
      <c r="D28" s="64">
        <v>5</v>
      </c>
      <c r="E28" s="27"/>
      <c r="F28" s="34"/>
      <c r="H28" s="74"/>
      <c r="I28" s="31" t="s">
        <v>17</v>
      </c>
      <c r="J28" s="61">
        <f>IF(J26=$I$75,((0.14)/((POWER(J25,0.02))-1)),IF(J26=$I$76,((13.5)/((POWER(J25,1))-1)),IF(J26=$I$77,((80)/((POWER(J25,2))-1)),((120)/((POWER(J25,1))-1)))))</f>
        <v>4.9797561076513972</v>
      </c>
      <c r="K28" s="51" t="s">
        <v>0</v>
      </c>
      <c r="L28" s="75"/>
      <c r="M28" s="76"/>
      <c r="N28" s="1"/>
      <c r="O28" s="74"/>
      <c r="P28" s="31" t="s">
        <v>17</v>
      </c>
      <c r="Q28" s="61">
        <f>IF(Q26=$I$75,((0.14)/((POWER(Q25,0.02))-1)),IF(Q26=$I$76,((13.5)/((POWER(Q25,1))-1)),IF(Q26=$I$77,((80)/((POWER(Q25,2))-1)),((120)/((POWER(Q25,1))-1)))))</f>
        <v>4.3928988143905885</v>
      </c>
      <c r="R28" s="51" t="s">
        <v>0</v>
      </c>
      <c r="S28" s="75"/>
      <c r="T28" s="76"/>
      <c r="V28" s="35"/>
      <c r="W28" s="55" t="s">
        <v>10</v>
      </c>
      <c r="X28" s="36"/>
      <c r="Z28" s="37"/>
    </row>
    <row r="29" spans="2:26" s="31" customFormat="1" x14ac:dyDescent="0.3">
      <c r="B29" s="32"/>
      <c r="C29" s="109" t="s">
        <v>14</v>
      </c>
      <c r="D29" s="108"/>
      <c r="E29" s="110"/>
      <c r="F29" s="34"/>
      <c r="H29" s="35"/>
      <c r="I29" s="58" t="s">
        <v>71</v>
      </c>
      <c r="J29" s="68">
        <f>J27*J28</f>
        <v>0.49797561076513974</v>
      </c>
      <c r="K29" s="58" t="s">
        <v>0</v>
      </c>
      <c r="M29" s="37"/>
      <c r="N29" s="1"/>
      <c r="O29" s="35"/>
      <c r="P29" s="58" t="s">
        <v>74</v>
      </c>
      <c r="Q29" s="68">
        <f>Q27*Q28</f>
        <v>0.43928988143905889</v>
      </c>
      <c r="R29" s="58" t="s">
        <v>0</v>
      </c>
      <c r="T29" s="37"/>
      <c r="V29" s="35"/>
      <c r="W29" s="31" t="s">
        <v>19</v>
      </c>
      <c r="X29" s="60">
        <f>(X26*X24)/X23</f>
        <v>92.975206611570258</v>
      </c>
      <c r="Y29" s="31" t="s">
        <v>1</v>
      </c>
      <c r="Z29" s="37"/>
    </row>
    <row r="30" spans="2:26" s="31" customFormat="1" x14ac:dyDescent="0.3">
      <c r="B30" s="32"/>
      <c r="C30" s="56" t="s">
        <v>12</v>
      </c>
      <c r="D30" s="64">
        <v>100</v>
      </c>
      <c r="E30" s="27"/>
      <c r="F30" s="34"/>
      <c r="H30" s="35"/>
      <c r="I30" s="70"/>
      <c r="J30" s="77"/>
      <c r="K30" s="70"/>
      <c r="M30" s="37"/>
      <c r="N30" s="1"/>
      <c r="O30" s="35"/>
      <c r="P30" s="70"/>
      <c r="Q30" s="77"/>
      <c r="R30" s="70"/>
      <c r="T30" s="37"/>
      <c r="V30" s="35"/>
      <c r="W30" s="31" t="s">
        <v>20</v>
      </c>
      <c r="X30" s="63">
        <f>X29/(D37/D38)</f>
        <v>2.3243801652892566</v>
      </c>
      <c r="Y30" s="31" t="s">
        <v>1</v>
      </c>
      <c r="Z30" s="37"/>
    </row>
    <row r="31" spans="2:26" s="31" customFormat="1" ht="15.75" thickBot="1" x14ac:dyDescent="0.35">
      <c r="B31" s="32"/>
      <c r="C31" s="71" t="s">
        <v>13</v>
      </c>
      <c r="D31" s="72">
        <v>5</v>
      </c>
      <c r="E31" s="45"/>
      <c r="F31" s="34"/>
      <c r="H31" s="35"/>
      <c r="I31" s="51" t="s">
        <v>48</v>
      </c>
      <c r="J31" s="52">
        <v>1.4</v>
      </c>
      <c r="K31" s="47" t="str">
        <f>ROUND(J31,2)&amp;" A X In"</f>
        <v>1.4 A X In</v>
      </c>
      <c r="M31" s="37"/>
      <c r="N31" s="1"/>
      <c r="O31" s="35"/>
      <c r="P31" s="51" t="s">
        <v>80</v>
      </c>
      <c r="Q31" s="52">
        <v>0.25</v>
      </c>
      <c r="R31" s="47" t="str">
        <f>ROUND(Q31,2)&amp;" A X In"</f>
        <v>0.25 A X In</v>
      </c>
      <c r="T31" s="37"/>
      <c r="V31" s="35"/>
      <c r="W31" s="31" t="s">
        <v>21</v>
      </c>
      <c r="X31" s="67">
        <f>X27-X30</f>
        <v>0.23061983471074354</v>
      </c>
      <c r="Y31" s="31" t="s">
        <v>1</v>
      </c>
      <c r="Z31" s="37"/>
    </row>
    <row r="32" spans="2:26" s="31" customFormat="1" x14ac:dyDescent="0.3">
      <c r="B32" s="32"/>
      <c r="C32" s="102" t="s">
        <v>90</v>
      </c>
      <c r="D32" s="103"/>
      <c r="E32" s="104"/>
      <c r="F32" s="34"/>
      <c r="H32" s="78"/>
      <c r="I32" s="58" t="s">
        <v>49</v>
      </c>
      <c r="J32" s="59">
        <f>J31*D28</f>
        <v>7</v>
      </c>
      <c r="K32" s="58" t="s">
        <v>1</v>
      </c>
      <c r="L32" s="70"/>
      <c r="M32" s="79"/>
      <c r="N32" s="1"/>
      <c r="O32" s="78"/>
      <c r="P32" s="58" t="s">
        <v>81</v>
      </c>
      <c r="Q32" s="59">
        <f>Q31*D28</f>
        <v>1.25</v>
      </c>
      <c r="R32" s="58" t="s">
        <v>1</v>
      </c>
      <c r="S32" s="70"/>
      <c r="T32" s="79"/>
      <c r="V32" s="35"/>
      <c r="W32" s="58" t="s">
        <v>22</v>
      </c>
      <c r="X32" s="80">
        <f>(X31/((X27+X30)/2))*100</f>
        <v>9.4528332246508633</v>
      </c>
      <c r="Y32" s="58" t="s">
        <v>5</v>
      </c>
      <c r="Z32" s="37"/>
    </row>
    <row r="33" spans="2:26" s="31" customFormat="1" x14ac:dyDescent="0.3">
      <c r="B33" s="32"/>
      <c r="C33" s="109" t="s">
        <v>15</v>
      </c>
      <c r="D33" s="108"/>
      <c r="E33" s="110"/>
      <c r="F33" s="34"/>
      <c r="H33" s="78"/>
      <c r="I33" s="31" t="s">
        <v>16</v>
      </c>
      <c r="J33" s="46">
        <f>D23/(D27/D28)</f>
        <v>35</v>
      </c>
      <c r="K33" s="31" t="s">
        <v>1</v>
      </c>
      <c r="L33" s="70"/>
      <c r="M33" s="79"/>
      <c r="N33" s="1"/>
      <c r="O33" s="78"/>
      <c r="P33" s="31" t="s">
        <v>16</v>
      </c>
      <c r="Q33" s="46">
        <f>D17/(D27/D28)</f>
        <v>7</v>
      </c>
      <c r="R33" s="31" t="s">
        <v>1</v>
      </c>
      <c r="S33" s="70"/>
      <c r="T33" s="79"/>
      <c r="V33" s="35"/>
      <c r="W33" s="38" t="s">
        <v>30</v>
      </c>
      <c r="X33" s="39">
        <v>0.15</v>
      </c>
      <c r="Y33" s="40"/>
      <c r="Z33" s="37"/>
    </row>
    <row r="34" spans="2:26" s="31" customFormat="1" x14ac:dyDescent="0.3">
      <c r="B34" s="32"/>
      <c r="C34" s="56" t="s">
        <v>12</v>
      </c>
      <c r="D34" s="64">
        <v>1000</v>
      </c>
      <c r="E34" s="27"/>
      <c r="F34" s="34"/>
      <c r="H34" s="78"/>
      <c r="I34" s="31" t="s">
        <v>27</v>
      </c>
      <c r="J34" s="61">
        <f>J33/J32</f>
        <v>5</v>
      </c>
      <c r="K34" s="31" t="s">
        <v>1</v>
      </c>
      <c r="L34" s="70"/>
      <c r="M34" s="79"/>
      <c r="N34" s="1"/>
      <c r="O34" s="78"/>
      <c r="P34" s="31" t="s">
        <v>27</v>
      </c>
      <c r="Q34" s="61">
        <f>Q33/Q32</f>
        <v>5.6</v>
      </c>
      <c r="R34" s="31" t="s">
        <v>1</v>
      </c>
      <c r="S34" s="70"/>
      <c r="T34" s="79"/>
      <c r="V34" s="35"/>
      <c r="W34" s="31" t="str">
        <f>"Transformation Primary Voltage at - "&amp;(X33*100)&amp;"%"</f>
        <v>Transformation Primary Voltage at - 15%</v>
      </c>
      <c r="X34" s="63">
        <f>D9-(D9*X33)</f>
        <v>112.2</v>
      </c>
      <c r="Y34" s="31" t="s">
        <v>6</v>
      </c>
      <c r="Z34" s="37"/>
    </row>
    <row r="35" spans="2:26" s="31" customFormat="1" x14ac:dyDescent="0.3">
      <c r="B35" s="32"/>
      <c r="C35" s="56" t="s">
        <v>13</v>
      </c>
      <c r="D35" s="64">
        <v>5.1100000000000003</v>
      </c>
      <c r="E35" s="27"/>
      <c r="F35" s="34"/>
      <c r="H35" s="78"/>
      <c r="I35" s="62" t="s">
        <v>26</v>
      </c>
      <c r="J35" s="98" t="s">
        <v>23</v>
      </c>
      <c r="K35" s="98"/>
      <c r="L35" s="70"/>
      <c r="M35" s="79"/>
      <c r="N35" s="1"/>
      <c r="O35" s="78"/>
      <c r="P35" s="62" t="s">
        <v>26</v>
      </c>
      <c r="Q35" s="98" t="s">
        <v>23</v>
      </c>
      <c r="R35" s="98"/>
      <c r="S35" s="70"/>
      <c r="T35" s="79"/>
      <c r="V35" s="35"/>
      <c r="W35" s="31" t="str">
        <f>"Transformation Secondary Voltage at - "&amp;(X33*100)&amp;"%"</f>
        <v>Transformation Secondary Voltage at - 15%</v>
      </c>
      <c r="X35" s="36">
        <f>D10</f>
        <v>27</v>
      </c>
      <c r="Y35" s="31" t="s">
        <v>6</v>
      </c>
      <c r="Z35" s="37"/>
    </row>
    <row r="36" spans="2:26" s="31" customFormat="1" x14ac:dyDescent="0.3">
      <c r="B36" s="32"/>
      <c r="C36" s="109" t="s">
        <v>14</v>
      </c>
      <c r="D36" s="108"/>
      <c r="E36" s="110"/>
      <c r="F36" s="34"/>
      <c r="H36" s="78"/>
      <c r="I36" s="58" t="s">
        <v>45</v>
      </c>
      <c r="J36" s="66">
        <v>0.1</v>
      </c>
      <c r="K36" s="58" t="s">
        <v>0</v>
      </c>
      <c r="L36" s="70"/>
      <c r="M36" s="79"/>
      <c r="N36" s="1"/>
      <c r="O36" s="78"/>
      <c r="P36" s="58" t="s">
        <v>78</v>
      </c>
      <c r="Q36" s="66">
        <v>0.1</v>
      </c>
      <c r="R36" s="58" t="s">
        <v>0</v>
      </c>
      <c r="S36" s="70"/>
      <c r="T36" s="79"/>
      <c r="V36" s="35"/>
      <c r="W36" s="55" t="s">
        <v>11</v>
      </c>
      <c r="X36" s="36"/>
      <c r="Z36" s="37"/>
    </row>
    <row r="37" spans="2:26" s="31" customFormat="1" x14ac:dyDescent="0.3">
      <c r="B37" s="32"/>
      <c r="C37" s="56" t="s">
        <v>12</v>
      </c>
      <c r="D37" s="64">
        <v>200</v>
      </c>
      <c r="E37" s="27"/>
      <c r="F37" s="34"/>
      <c r="H37" s="78"/>
      <c r="I37" s="31" t="s">
        <v>17</v>
      </c>
      <c r="J37" s="61">
        <f>IF(J35=$I$75,((0.14)/((POWER(J34,0.02))-1)),IF(J35=$I$76,((13.5)/((POWER(J34,1))-1)),IF(J35=$I$77,((80)/((POWER(J34,2))-1)),((120)/((POWER(J34,1))-1)))))</f>
        <v>4.2797200709453742</v>
      </c>
      <c r="K37" s="51" t="s">
        <v>0</v>
      </c>
      <c r="L37" s="70"/>
      <c r="M37" s="79"/>
      <c r="N37" s="1"/>
      <c r="O37" s="78"/>
      <c r="P37" s="31" t="s">
        <v>17</v>
      </c>
      <c r="Q37" s="61">
        <f>IF(Q35=$I$75,((0.14)/((POWER(Q34,0.02))-1)),IF(Q35=$I$76,((13.5)/((POWER(Q34,1))-1)),IF(Q35=$I$77,((80)/((POWER(Q34,2))-1)),((120)/((POWER(Q34,1))-1)))))</f>
        <v>3.9936337570350795</v>
      </c>
      <c r="R37" s="51" t="s">
        <v>0</v>
      </c>
      <c r="S37" s="70"/>
      <c r="T37" s="79"/>
      <c r="V37" s="35"/>
      <c r="W37" s="31" t="s">
        <v>19</v>
      </c>
      <c r="X37" s="60">
        <f>D12</f>
        <v>500</v>
      </c>
      <c r="Y37" s="31" t="s">
        <v>1</v>
      </c>
      <c r="Z37" s="37"/>
    </row>
    <row r="38" spans="2:26" s="31" customFormat="1" ht="15.75" thickBot="1" x14ac:dyDescent="0.35">
      <c r="B38" s="32"/>
      <c r="C38" s="71" t="s">
        <v>13</v>
      </c>
      <c r="D38" s="72">
        <v>5</v>
      </c>
      <c r="E38" s="45"/>
      <c r="F38" s="34"/>
      <c r="H38" s="78"/>
      <c r="I38" s="58" t="s">
        <v>72</v>
      </c>
      <c r="J38" s="68">
        <f>J36*J37</f>
        <v>0.42797200709453742</v>
      </c>
      <c r="K38" s="58" t="s">
        <v>0</v>
      </c>
      <c r="L38" s="70"/>
      <c r="M38" s="79"/>
      <c r="N38" s="1"/>
      <c r="O38" s="78"/>
      <c r="P38" s="58" t="s">
        <v>73</v>
      </c>
      <c r="Q38" s="68">
        <f>Q36*Q37</f>
        <v>0.39936337570350799</v>
      </c>
      <c r="R38" s="58" t="s">
        <v>0</v>
      </c>
      <c r="S38" s="70"/>
      <c r="T38" s="79"/>
      <c r="V38" s="35"/>
      <c r="W38" s="31" t="s">
        <v>20</v>
      </c>
      <c r="X38" s="63">
        <f>X37/(D34/D35)</f>
        <v>2.5550000000000002</v>
      </c>
      <c r="Y38" s="31" t="s">
        <v>1</v>
      </c>
      <c r="Z38" s="37"/>
    </row>
    <row r="39" spans="2:26" s="31" customFormat="1" ht="15.75" thickBot="1" x14ac:dyDescent="0.35">
      <c r="B39" s="32"/>
      <c r="D39" s="33"/>
      <c r="F39" s="34"/>
      <c r="H39" s="78"/>
      <c r="I39" s="70"/>
      <c r="J39" s="77"/>
      <c r="K39" s="70"/>
      <c r="L39" s="70"/>
      <c r="M39" s="79"/>
      <c r="N39" s="1"/>
      <c r="O39" s="78"/>
      <c r="P39" s="70"/>
      <c r="Q39" s="77"/>
      <c r="R39" s="70"/>
      <c r="S39" s="70"/>
      <c r="T39" s="79"/>
      <c r="V39" s="35"/>
      <c r="W39" s="55" t="s">
        <v>10</v>
      </c>
      <c r="X39" s="36"/>
      <c r="Z39" s="37"/>
    </row>
    <row r="40" spans="2:26" s="31" customFormat="1" x14ac:dyDescent="0.3">
      <c r="B40" s="48"/>
      <c r="C40" s="81"/>
      <c r="D40" s="81"/>
      <c r="E40" s="81"/>
      <c r="F40" s="24"/>
      <c r="H40" s="78"/>
      <c r="I40" s="101" t="s">
        <v>10</v>
      </c>
      <c r="J40" s="101"/>
      <c r="K40" s="101"/>
      <c r="L40" s="70"/>
      <c r="M40" s="79"/>
      <c r="N40" s="1"/>
      <c r="O40" s="78"/>
      <c r="P40" s="101" t="s">
        <v>10</v>
      </c>
      <c r="Q40" s="101"/>
      <c r="R40" s="101"/>
      <c r="S40" s="70"/>
      <c r="T40" s="79"/>
      <c r="V40" s="35"/>
      <c r="W40" s="31" t="s">
        <v>19</v>
      </c>
      <c r="X40" s="31">
        <f>(X37*X35)/X34</f>
        <v>120.32085561497325</v>
      </c>
      <c r="Y40" s="31" t="s">
        <v>1</v>
      </c>
      <c r="Z40" s="37"/>
    </row>
    <row r="41" spans="2:26" s="31" customFormat="1" x14ac:dyDescent="0.3">
      <c r="B41" s="56"/>
      <c r="C41" s="111" t="s">
        <v>88</v>
      </c>
      <c r="D41" s="111"/>
      <c r="E41" s="111"/>
      <c r="F41" s="27"/>
      <c r="H41" s="78"/>
      <c r="I41" s="29" t="s">
        <v>40</v>
      </c>
      <c r="J41" s="97">
        <v>1.25</v>
      </c>
      <c r="K41" s="31" t="s">
        <v>60</v>
      </c>
      <c r="L41" s="70"/>
      <c r="M41" s="79"/>
      <c r="N41" s="1"/>
      <c r="O41" s="78"/>
      <c r="P41" s="29" t="s">
        <v>50</v>
      </c>
      <c r="Q41" s="97">
        <v>0.2</v>
      </c>
      <c r="R41" s="31" t="s">
        <v>51</v>
      </c>
      <c r="S41" s="70"/>
      <c r="T41" s="79"/>
      <c r="V41" s="35"/>
      <c r="W41" s="31" t="s">
        <v>20</v>
      </c>
      <c r="X41" s="63">
        <f>X40/(D37/D38)</f>
        <v>3.0080213903743314</v>
      </c>
      <c r="Y41" s="31" t="s">
        <v>1</v>
      </c>
      <c r="Z41" s="37"/>
    </row>
    <row r="42" spans="2:26" s="31" customFormat="1" x14ac:dyDescent="0.3">
      <c r="B42" s="56"/>
      <c r="C42" s="107" t="s">
        <v>61</v>
      </c>
      <c r="D42" s="107"/>
      <c r="E42" s="107"/>
      <c r="F42" s="27"/>
      <c r="H42" s="78"/>
      <c r="I42" s="29" t="s">
        <v>41</v>
      </c>
      <c r="J42" s="36">
        <f>D11*J41</f>
        <v>127.84090909090908</v>
      </c>
      <c r="K42" s="31" t="s">
        <v>1</v>
      </c>
      <c r="L42" s="70"/>
      <c r="M42" s="79"/>
      <c r="N42" s="1"/>
      <c r="O42" s="78"/>
      <c r="P42" s="29" t="s">
        <v>58</v>
      </c>
      <c r="Q42" s="36">
        <f>J42*Q41</f>
        <v>25.568181818181817</v>
      </c>
      <c r="R42" s="31" t="s">
        <v>1</v>
      </c>
      <c r="S42" s="70"/>
      <c r="T42" s="79"/>
      <c r="V42" s="35"/>
      <c r="W42" s="31" t="s">
        <v>21</v>
      </c>
      <c r="X42" s="33">
        <f>X41-X38</f>
        <v>0.4530213903743312</v>
      </c>
      <c r="Y42" s="31" t="s">
        <v>1</v>
      </c>
      <c r="Z42" s="37"/>
    </row>
    <row r="43" spans="2:26" s="31" customFormat="1" x14ac:dyDescent="0.3">
      <c r="B43" s="56"/>
      <c r="C43" s="28" t="s">
        <v>63</v>
      </c>
      <c r="F43" s="27"/>
      <c r="H43" s="78"/>
      <c r="I43" s="31" t="s">
        <v>42</v>
      </c>
      <c r="J43" s="63">
        <f>J42/D30</f>
        <v>1.2784090909090908</v>
      </c>
      <c r="K43" s="47" t="str">
        <f>ROUND(J43,2)&amp;" A X In"</f>
        <v>1.28 A X In</v>
      </c>
      <c r="L43" s="70"/>
      <c r="M43" s="79"/>
      <c r="N43" s="1"/>
      <c r="O43" s="78"/>
      <c r="P43" s="31" t="s">
        <v>82</v>
      </c>
      <c r="Q43" s="63">
        <f>Q42/D30</f>
        <v>0.25568181818181818</v>
      </c>
      <c r="R43" s="47" t="str">
        <f>ROUND(Q43,2)&amp;" A X In"</f>
        <v>0.26 A X In</v>
      </c>
      <c r="S43" s="70"/>
      <c r="T43" s="79"/>
      <c r="V43" s="35"/>
      <c r="W43" s="58" t="s">
        <v>22</v>
      </c>
      <c r="X43" s="80">
        <f>(X42/((X38+X41)/2))*100</f>
        <v>16.286882921507075</v>
      </c>
      <c r="Y43" s="58" t="s">
        <v>5</v>
      </c>
      <c r="Z43" s="37"/>
    </row>
    <row r="44" spans="2:26" s="31" customFormat="1" x14ac:dyDescent="0.3">
      <c r="B44" s="56"/>
      <c r="C44" s="51" t="s">
        <v>64</v>
      </c>
      <c r="D44" s="31" t="str">
        <f>K13</f>
        <v>1.25 A X In</v>
      </c>
      <c r="F44" s="27"/>
      <c r="H44" s="78"/>
      <c r="I44" s="51" t="s">
        <v>43</v>
      </c>
      <c r="J44" s="52">
        <v>1.28</v>
      </c>
      <c r="K44" s="47" t="str">
        <f>ROUND(J44,2)&amp;" A X In"</f>
        <v>1.28 A X In</v>
      </c>
      <c r="L44" s="70"/>
      <c r="M44" s="79"/>
      <c r="N44" s="1"/>
      <c r="O44" s="78"/>
      <c r="P44" s="51" t="s">
        <v>83</v>
      </c>
      <c r="Q44" s="52">
        <v>0.25</v>
      </c>
      <c r="R44" s="47" t="str">
        <f>ROUND(Q44,2)&amp;" A X In"</f>
        <v>0.25 A X In</v>
      </c>
      <c r="S44" s="70"/>
      <c r="T44" s="79"/>
      <c r="V44" s="35"/>
      <c r="X44" s="63"/>
      <c r="Z44" s="37"/>
    </row>
    <row r="45" spans="2:26" s="31" customFormat="1" x14ac:dyDescent="0.3">
      <c r="B45" s="56"/>
      <c r="C45" s="31" t="s">
        <v>70</v>
      </c>
      <c r="D45" s="67">
        <f>J20</f>
        <v>0.34764143483145865</v>
      </c>
      <c r="E45" s="31" t="s">
        <v>0</v>
      </c>
      <c r="F45" s="27"/>
      <c r="H45" s="78"/>
      <c r="I45" s="58" t="s">
        <v>44</v>
      </c>
      <c r="J45" s="59">
        <f>J44*D31</f>
        <v>6.4</v>
      </c>
      <c r="K45" s="58" t="s">
        <v>1</v>
      </c>
      <c r="L45" s="70"/>
      <c r="M45" s="79"/>
      <c r="N45" s="1"/>
      <c r="O45" s="78"/>
      <c r="P45" s="58" t="s">
        <v>68</v>
      </c>
      <c r="Q45" s="59">
        <f>Q44*D31</f>
        <v>1.25</v>
      </c>
      <c r="R45" s="58" t="s">
        <v>1</v>
      </c>
      <c r="S45" s="70"/>
      <c r="T45" s="79"/>
      <c r="V45" s="35"/>
      <c r="W45" s="70"/>
      <c r="X45" s="69"/>
      <c r="Y45" s="70"/>
      <c r="Z45" s="37"/>
    </row>
    <row r="46" spans="2:26" s="31" customFormat="1" ht="15.75" thickBot="1" x14ac:dyDescent="0.35">
      <c r="B46" s="56"/>
      <c r="C46" s="51" t="s">
        <v>65</v>
      </c>
      <c r="D46" s="31" t="str">
        <f>K22</f>
        <v>1.5 A X In</v>
      </c>
      <c r="F46" s="27"/>
      <c r="H46" s="78"/>
      <c r="I46" s="31" t="s">
        <v>16</v>
      </c>
      <c r="J46" s="46">
        <f>D19/(D30/D31)</f>
        <v>250</v>
      </c>
      <c r="K46" s="31" t="s">
        <v>1</v>
      </c>
      <c r="L46" s="70"/>
      <c r="M46" s="79"/>
      <c r="N46" s="1"/>
      <c r="O46" s="78"/>
      <c r="P46" s="31" t="s">
        <v>16</v>
      </c>
      <c r="Q46" s="46">
        <f>D13/(D30/D31)</f>
        <v>55</v>
      </c>
      <c r="R46" s="31" t="s">
        <v>1</v>
      </c>
      <c r="S46" s="70"/>
      <c r="T46" s="79"/>
      <c r="V46" s="82"/>
      <c r="W46" s="83"/>
      <c r="X46" s="84"/>
      <c r="Y46" s="83"/>
      <c r="Z46" s="85"/>
    </row>
    <row r="47" spans="2:26" s="31" customFormat="1" x14ac:dyDescent="0.3">
      <c r="B47" s="56"/>
      <c r="C47" s="31" t="s">
        <v>71</v>
      </c>
      <c r="D47" s="86">
        <f>J29</f>
        <v>0.49797561076513974</v>
      </c>
      <c r="E47" s="31" t="s">
        <v>0</v>
      </c>
      <c r="F47" s="27"/>
      <c r="H47" s="78"/>
      <c r="I47" s="31" t="s">
        <v>27</v>
      </c>
      <c r="J47" s="63">
        <f>J46/J45</f>
        <v>39.0625</v>
      </c>
      <c r="K47" s="31" t="s">
        <v>1</v>
      </c>
      <c r="L47" s="70"/>
      <c r="M47" s="79"/>
      <c r="N47" s="1"/>
      <c r="O47" s="78"/>
      <c r="P47" s="31" t="s">
        <v>27</v>
      </c>
      <c r="Q47" s="63">
        <f>Q46/Q45</f>
        <v>44</v>
      </c>
      <c r="R47" s="31" t="s">
        <v>1</v>
      </c>
      <c r="S47" s="70"/>
      <c r="T47" s="79"/>
    </row>
    <row r="48" spans="2:26" s="31" customFormat="1" x14ac:dyDescent="0.3">
      <c r="B48" s="56"/>
      <c r="C48" s="51" t="s">
        <v>66</v>
      </c>
      <c r="D48" s="62" t="str">
        <f>K31</f>
        <v>1.4 A X In</v>
      </c>
      <c r="F48" s="27"/>
      <c r="H48" s="78"/>
      <c r="I48" s="62" t="s">
        <v>26</v>
      </c>
      <c r="J48" s="98" t="s">
        <v>23</v>
      </c>
      <c r="K48" s="98"/>
      <c r="L48" s="70"/>
      <c r="M48" s="79"/>
      <c r="N48" s="1"/>
      <c r="O48" s="78"/>
      <c r="P48" s="62" t="s">
        <v>26</v>
      </c>
      <c r="Q48" s="98" t="s">
        <v>23</v>
      </c>
      <c r="R48" s="98"/>
      <c r="S48" s="70"/>
      <c r="T48" s="79"/>
    </row>
    <row r="49" spans="2:20" s="31" customFormat="1" x14ac:dyDescent="0.3">
      <c r="B49" s="56"/>
      <c r="C49" s="31" t="s">
        <v>72</v>
      </c>
      <c r="D49" s="87">
        <f>J38</f>
        <v>0.42797200709453742</v>
      </c>
      <c r="E49" s="31" t="s">
        <v>0</v>
      </c>
      <c r="F49" s="27"/>
      <c r="H49" s="78"/>
      <c r="I49" s="58" t="s">
        <v>45</v>
      </c>
      <c r="J49" s="66">
        <v>0.1</v>
      </c>
      <c r="K49" s="58" t="s">
        <v>0</v>
      </c>
      <c r="L49" s="70"/>
      <c r="M49" s="79"/>
      <c r="N49" s="1"/>
      <c r="O49" s="78"/>
      <c r="P49" s="58" t="s">
        <v>78</v>
      </c>
      <c r="Q49" s="65">
        <v>0.1</v>
      </c>
      <c r="R49" s="58" t="s">
        <v>0</v>
      </c>
      <c r="S49" s="70"/>
      <c r="T49" s="79"/>
    </row>
    <row r="50" spans="2:20" s="31" customFormat="1" x14ac:dyDescent="0.3">
      <c r="B50" s="56"/>
      <c r="C50" s="28" t="s">
        <v>67</v>
      </c>
      <c r="F50" s="27"/>
      <c r="H50" s="78"/>
      <c r="I50" s="31" t="s">
        <v>17</v>
      </c>
      <c r="J50" s="61">
        <f>IF(J48=$I$75,((0.14)/((POWER(J47,0.02))-1)),IF(J48=$I$76,((13.5)/((POWER(J47,1))-1)),IF(J48=$I$77,((80)/((POWER(J47,2))-1)),((120)/((POWER(J47,1))-1)))))</f>
        <v>1.8407292969943179</v>
      </c>
      <c r="K50" s="88" t="s">
        <v>0</v>
      </c>
      <c r="L50" s="70"/>
      <c r="M50" s="79"/>
      <c r="N50" s="1"/>
      <c r="O50" s="78"/>
      <c r="P50" s="31" t="s">
        <v>17</v>
      </c>
      <c r="Q50" s="61">
        <f>IF(Q48=$I$75,((0.14)/((POWER(Q47,0.02))-1)),IF(Q48=$I$76,((13.5)/((POWER(Q47,1))-1)),IF(Q48=$I$77,((80)/((POWER(Q47,2))-1)),((120)/((POWER(Q47,1))-1)))))</f>
        <v>1.7806844828523991</v>
      </c>
      <c r="R50" s="51" t="s">
        <v>0</v>
      </c>
      <c r="S50" s="70"/>
      <c r="T50" s="79"/>
    </row>
    <row r="51" spans="2:20" s="31" customFormat="1" x14ac:dyDescent="0.3">
      <c r="B51" s="56"/>
      <c r="C51" s="51" t="s">
        <v>64</v>
      </c>
      <c r="D51" s="31" t="str">
        <f>K44</f>
        <v>1.28 A X In</v>
      </c>
      <c r="F51" s="27"/>
      <c r="H51" s="78"/>
      <c r="I51" s="58" t="s">
        <v>70</v>
      </c>
      <c r="J51" s="68">
        <f>J49*J50</f>
        <v>0.18407292969943179</v>
      </c>
      <c r="K51" s="58" t="s">
        <v>0</v>
      </c>
      <c r="L51" s="70"/>
      <c r="M51" s="79"/>
      <c r="N51" s="1"/>
      <c r="O51" s="78"/>
      <c r="P51" s="58" t="s">
        <v>75</v>
      </c>
      <c r="Q51" s="68">
        <f>Q49*Q50</f>
        <v>0.17806844828523993</v>
      </c>
      <c r="R51" s="58" t="s">
        <v>0</v>
      </c>
      <c r="S51" s="70"/>
      <c r="T51" s="79"/>
    </row>
    <row r="52" spans="2:20" s="31" customFormat="1" x14ac:dyDescent="0.3">
      <c r="B52" s="56"/>
      <c r="C52" s="31" t="s">
        <v>70</v>
      </c>
      <c r="D52" s="86">
        <f>J51</f>
        <v>0.18407292969943179</v>
      </c>
      <c r="E52" s="31" t="s">
        <v>0</v>
      </c>
      <c r="F52" s="27"/>
      <c r="H52" s="78"/>
      <c r="I52" s="106" t="s">
        <v>39</v>
      </c>
      <c r="J52" s="106"/>
      <c r="K52" s="106"/>
      <c r="L52" s="70"/>
      <c r="M52" s="79"/>
      <c r="N52" s="1"/>
      <c r="O52" s="78"/>
      <c r="P52" s="101" t="s">
        <v>39</v>
      </c>
      <c r="Q52" s="101"/>
      <c r="R52" s="101"/>
      <c r="S52" s="70"/>
      <c r="T52" s="79"/>
    </row>
    <row r="53" spans="2:20" s="31" customFormat="1" x14ac:dyDescent="0.3">
      <c r="B53" s="56"/>
      <c r="C53" s="51" t="s">
        <v>65</v>
      </c>
      <c r="D53" s="31" t="str">
        <f>K53</f>
        <v>1.6 A X In</v>
      </c>
      <c r="F53" s="27"/>
      <c r="H53" s="78"/>
      <c r="I53" s="51" t="s">
        <v>47</v>
      </c>
      <c r="J53" s="52">
        <v>1.6</v>
      </c>
      <c r="K53" s="47" t="str">
        <f>ROUND(J53,2)&amp;" A X In"</f>
        <v>1.6 A X In</v>
      </c>
      <c r="L53" s="70"/>
      <c r="M53" s="79"/>
      <c r="N53" s="1"/>
      <c r="O53" s="78"/>
      <c r="P53" s="58" t="s">
        <v>80</v>
      </c>
      <c r="Q53" s="89">
        <v>0.25</v>
      </c>
      <c r="R53" s="90" t="str">
        <f>ROUND(Q53,2)&amp;" A X In"</f>
        <v>0.25 A X In</v>
      </c>
      <c r="S53" s="70"/>
      <c r="T53" s="79"/>
    </row>
    <row r="54" spans="2:20" s="31" customFormat="1" x14ac:dyDescent="0.3">
      <c r="B54" s="56"/>
      <c r="C54" s="31" t="s">
        <v>71</v>
      </c>
      <c r="D54" s="86">
        <f>J60</f>
        <v>0.21054232901097725</v>
      </c>
      <c r="E54" s="31" t="s">
        <v>0</v>
      </c>
      <c r="F54" s="27"/>
      <c r="H54" s="78"/>
      <c r="I54" s="58" t="s">
        <v>46</v>
      </c>
      <c r="J54" s="59">
        <f>J53*D31</f>
        <v>8</v>
      </c>
      <c r="K54" s="58" t="s">
        <v>1</v>
      </c>
      <c r="L54" s="70"/>
      <c r="M54" s="79"/>
      <c r="N54" s="1"/>
      <c r="O54" s="78"/>
      <c r="P54" s="58" t="s">
        <v>91</v>
      </c>
      <c r="Q54" s="59">
        <f>Q53*D31</f>
        <v>1.25</v>
      </c>
      <c r="R54" s="58" t="s">
        <v>1</v>
      </c>
      <c r="S54" s="70"/>
      <c r="T54" s="79"/>
    </row>
    <row r="55" spans="2:20" s="31" customFormat="1" x14ac:dyDescent="0.3">
      <c r="B55" s="56"/>
      <c r="C55" s="51" t="s">
        <v>66</v>
      </c>
      <c r="D55" s="31" t="str">
        <f>K62</f>
        <v>1.5 A X In</v>
      </c>
      <c r="F55" s="27"/>
      <c r="H55" s="78"/>
      <c r="I55" s="31" t="s">
        <v>16</v>
      </c>
      <c r="J55" s="46">
        <f>D22/(D30/D31)</f>
        <v>200</v>
      </c>
      <c r="K55" s="31" t="s">
        <v>1</v>
      </c>
      <c r="L55" s="70"/>
      <c r="M55" s="79"/>
      <c r="N55" s="1"/>
      <c r="O55" s="78"/>
      <c r="P55" s="31" t="s">
        <v>16</v>
      </c>
      <c r="Q55" s="46">
        <f>D16/(D30/D31)</f>
        <v>40</v>
      </c>
      <c r="R55" s="31" t="s">
        <v>1</v>
      </c>
      <c r="S55" s="70"/>
      <c r="T55" s="79"/>
    </row>
    <row r="56" spans="2:20" s="31" customFormat="1" x14ac:dyDescent="0.3">
      <c r="B56" s="56"/>
      <c r="C56" s="31" t="s">
        <v>72</v>
      </c>
      <c r="D56" s="86">
        <f>J69</f>
        <v>0.19888922780914012</v>
      </c>
      <c r="E56" s="31" t="s">
        <v>0</v>
      </c>
      <c r="F56" s="27"/>
      <c r="H56" s="78"/>
      <c r="I56" s="31" t="s">
        <v>27</v>
      </c>
      <c r="J56" s="61">
        <f>J55/J54</f>
        <v>25</v>
      </c>
      <c r="K56" s="31" t="s">
        <v>1</v>
      </c>
      <c r="L56" s="70"/>
      <c r="M56" s="79"/>
      <c r="N56" s="1"/>
      <c r="O56" s="78"/>
      <c r="P56" s="31" t="s">
        <v>27</v>
      </c>
      <c r="Q56" s="61">
        <f>Q55/Q54</f>
        <v>32</v>
      </c>
      <c r="R56" s="31" t="s">
        <v>1</v>
      </c>
      <c r="S56" s="70"/>
      <c r="T56" s="79"/>
    </row>
    <row r="57" spans="2:20" s="31" customFormat="1" x14ac:dyDescent="0.3">
      <c r="B57" s="56"/>
      <c r="C57" s="108" t="s">
        <v>62</v>
      </c>
      <c r="D57" s="108"/>
      <c r="E57" s="108"/>
      <c r="F57" s="27"/>
      <c r="H57" s="78"/>
      <c r="I57" s="62" t="s">
        <v>26</v>
      </c>
      <c r="J57" s="105" t="s">
        <v>23</v>
      </c>
      <c r="K57" s="105"/>
      <c r="L57" s="70"/>
      <c r="M57" s="79"/>
      <c r="N57" s="1"/>
      <c r="O57" s="78"/>
      <c r="P57" s="62" t="s">
        <v>26</v>
      </c>
      <c r="Q57" s="98" t="s">
        <v>23</v>
      </c>
      <c r="R57" s="98"/>
      <c r="S57" s="70"/>
      <c r="T57" s="79"/>
    </row>
    <row r="58" spans="2:20" s="31" customFormat="1" x14ac:dyDescent="0.3">
      <c r="B58" s="56"/>
      <c r="C58" s="28" t="s">
        <v>63</v>
      </c>
      <c r="F58" s="27"/>
      <c r="H58" s="78"/>
      <c r="I58" s="58" t="s">
        <v>45</v>
      </c>
      <c r="J58" s="65">
        <v>0.1</v>
      </c>
      <c r="K58" s="58" t="s">
        <v>0</v>
      </c>
      <c r="L58" s="70"/>
      <c r="M58" s="79"/>
      <c r="N58" s="1"/>
      <c r="O58" s="78"/>
      <c r="P58" s="58" t="s">
        <v>45</v>
      </c>
      <c r="Q58" s="65">
        <v>0.1</v>
      </c>
      <c r="R58" s="58" t="s">
        <v>0</v>
      </c>
      <c r="S58" s="70"/>
      <c r="T58" s="79"/>
    </row>
    <row r="59" spans="2:20" s="31" customFormat="1" x14ac:dyDescent="0.3">
      <c r="B59" s="56"/>
      <c r="C59" s="51" t="s">
        <v>95</v>
      </c>
      <c r="D59" s="31" t="str">
        <f>R13</f>
        <v>0.25 A X In</v>
      </c>
      <c r="F59" s="27"/>
      <c r="H59" s="78"/>
      <c r="I59" s="31" t="s">
        <v>17</v>
      </c>
      <c r="J59" s="61">
        <f>IF(J57=$I$75,((0.14)/((POWER(J56,0.02))-1)),IF(J57=$I$76,((13.5)/((POWER(J56,1))-1)),IF(J57=$I$77,((80)/((POWER(J56,2))-1)),((120)/((POWER(J56,1))-1)))))</f>
        <v>2.1054232901097722</v>
      </c>
      <c r="K59" s="70"/>
      <c r="L59" s="70"/>
      <c r="M59" s="79"/>
      <c r="N59" s="1"/>
      <c r="O59" s="78"/>
      <c r="P59" s="31" t="s">
        <v>17</v>
      </c>
      <c r="Q59" s="61">
        <f>IF(Q57=$I$75,((0.14)/((POWER(Q56,0.02))-1)),IF(Q57=$I$76,((13.5)/((POWER(Q56,1))-1)),IF(Q57=$I$77,((80)/((POWER(Q56,2))-1)),((0.14)/((POWER(Q56,0.02))-1)))))</f>
        <v>1.9505816642078164</v>
      </c>
      <c r="R59" s="70"/>
      <c r="S59" s="70"/>
      <c r="T59" s="79"/>
    </row>
    <row r="60" spans="2:20" s="31" customFormat="1" x14ac:dyDescent="0.3">
      <c r="B60" s="56"/>
      <c r="C60" s="31" t="s">
        <v>75</v>
      </c>
      <c r="D60" s="86">
        <f>Q20</f>
        <v>0.34764143483145865</v>
      </c>
      <c r="F60" s="27"/>
      <c r="H60" s="78"/>
      <c r="I60" s="58" t="s">
        <v>71</v>
      </c>
      <c r="J60" s="68">
        <f>J58*J59</f>
        <v>0.21054232901097725</v>
      </c>
      <c r="K60" s="58" t="s">
        <v>0</v>
      </c>
      <c r="L60" s="70"/>
      <c r="M60" s="79"/>
      <c r="N60" s="1"/>
      <c r="O60" s="78"/>
      <c r="P60" s="58" t="s">
        <v>73</v>
      </c>
      <c r="Q60" s="68">
        <f>Q58*Q59</f>
        <v>0.19505816642078166</v>
      </c>
      <c r="R60" s="58" t="s">
        <v>0</v>
      </c>
      <c r="S60" s="70"/>
      <c r="T60" s="79"/>
    </row>
    <row r="61" spans="2:20" s="31" customFormat="1" x14ac:dyDescent="0.3">
      <c r="B61" s="56"/>
      <c r="C61" s="51" t="s">
        <v>97</v>
      </c>
      <c r="D61" s="31" t="str">
        <f>R31</f>
        <v>0.25 A X In</v>
      </c>
      <c r="F61" s="27"/>
      <c r="H61" s="78"/>
      <c r="I61" s="70"/>
      <c r="J61" s="77"/>
      <c r="K61" s="70"/>
      <c r="L61" s="70"/>
      <c r="M61" s="79"/>
      <c r="N61" s="1"/>
      <c r="O61" s="78"/>
      <c r="P61" s="70"/>
      <c r="Q61" s="77"/>
      <c r="R61" s="70"/>
      <c r="S61" s="70"/>
      <c r="T61" s="79"/>
    </row>
    <row r="62" spans="2:20" s="31" customFormat="1" x14ac:dyDescent="0.3">
      <c r="B62" s="56"/>
      <c r="C62" s="31" t="s">
        <v>74</v>
      </c>
      <c r="D62" s="86">
        <f>Q29</f>
        <v>0.43928988143905889</v>
      </c>
      <c r="F62" s="27"/>
      <c r="H62" s="78"/>
      <c r="I62" s="51" t="s">
        <v>48</v>
      </c>
      <c r="J62" s="52">
        <v>1.5</v>
      </c>
      <c r="K62" s="47" t="str">
        <f>ROUND(J62,2)&amp;" A X In"</f>
        <v>1.5 A X In</v>
      </c>
      <c r="L62" s="70"/>
      <c r="M62" s="79"/>
      <c r="N62" s="1"/>
      <c r="O62" s="78"/>
      <c r="P62" s="51" t="s">
        <v>80</v>
      </c>
      <c r="Q62" s="52">
        <v>0.25</v>
      </c>
      <c r="R62" s="47" t="str">
        <f>ROUND(Q62,2)&amp;" A X In"</f>
        <v>0.25 A X In</v>
      </c>
      <c r="S62" s="70"/>
      <c r="T62" s="79"/>
    </row>
    <row r="63" spans="2:20" s="31" customFormat="1" x14ac:dyDescent="0.3">
      <c r="B63" s="56"/>
      <c r="C63" s="51" t="s">
        <v>96</v>
      </c>
      <c r="D63" s="31" t="str">
        <f>R31</f>
        <v>0.25 A X In</v>
      </c>
      <c r="F63" s="27"/>
      <c r="H63" s="78"/>
      <c r="I63" s="58" t="s">
        <v>49</v>
      </c>
      <c r="J63" s="59">
        <f>J62*D31</f>
        <v>7.5</v>
      </c>
      <c r="K63" s="58" t="s">
        <v>1</v>
      </c>
      <c r="L63" s="70"/>
      <c r="M63" s="79"/>
      <c r="N63" s="1"/>
      <c r="O63" s="78"/>
      <c r="P63" s="58" t="s">
        <v>92</v>
      </c>
      <c r="Q63" s="59">
        <f>Q62*D31</f>
        <v>1.25</v>
      </c>
      <c r="R63" s="58" t="s">
        <v>1</v>
      </c>
      <c r="S63" s="70"/>
      <c r="T63" s="79"/>
    </row>
    <row r="64" spans="2:20" s="31" customFormat="1" ht="10.5" customHeight="1" x14ac:dyDescent="0.3">
      <c r="B64" s="56"/>
      <c r="C64" s="31" t="s">
        <v>73</v>
      </c>
      <c r="D64" s="86">
        <f>Q38</f>
        <v>0.39936337570350799</v>
      </c>
      <c r="F64" s="27"/>
      <c r="H64" s="78"/>
      <c r="I64" s="31" t="s">
        <v>16</v>
      </c>
      <c r="J64" s="46">
        <f>D21/(D30/D31)</f>
        <v>225</v>
      </c>
      <c r="K64" s="31" t="s">
        <v>1</v>
      </c>
      <c r="L64" s="70"/>
      <c r="M64" s="79"/>
      <c r="N64" s="1"/>
      <c r="O64" s="78"/>
      <c r="P64" s="31" t="s">
        <v>16</v>
      </c>
      <c r="Q64" s="46">
        <f>D15/(D30/D31)</f>
        <v>45</v>
      </c>
      <c r="R64" s="31" t="s">
        <v>1</v>
      </c>
      <c r="S64" s="70"/>
      <c r="T64" s="79"/>
    </row>
    <row r="65" spans="2:20" s="31" customFormat="1" x14ac:dyDescent="0.3">
      <c r="B65" s="56"/>
      <c r="C65" s="28" t="s">
        <v>67</v>
      </c>
      <c r="F65" s="27"/>
      <c r="H65" s="78"/>
      <c r="I65" s="31" t="s">
        <v>27</v>
      </c>
      <c r="J65" s="61">
        <f>J64/J63</f>
        <v>30</v>
      </c>
      <c r="K65" s="31" t="s">
        <v>1</v>
      </c>
      <c r="L65" s="70"/>
      <c r="M65" s="79"/>
      <c r="N65" s="1"/>
      <c r="O65" s="78"/>
      <c r="P65" s="31" t="s">
        <v>27</v>
      </c>
      <c r="Q65" s="61">
        <f>Q64/Q63</f>
        <v>36</v>
      </c>
      <c r="R65" s="31" t="s">
        <v>1</v>
      </c>
      <c r="S65" s="70"/>
      <c r="T65" s="79"/>
    </row>
    <row r="66" spans="2:20" s="31" customFormat="1" x14ac:dyDescent="0.3">
      <c r="B66" s="56"/>
      <c r="C66" s="51" t="s">
        <v>95</v>
      </c>
      <c r="D66" s="31" t="str">
        <f>R44</f>
        <v>0.25 A X In</v>
      </c>
      <c r="F66" s="27"/>
      <c r="H66" s="78"/>
      <c r="I66" s="62" t="s">
        <v>26</v>
      </c>
      <c r="J66" s="98" t="s">
        <v>23</v>
      </c>
      <c r="K66" s="98"/>
      <c r="L66" s="70"/>
      <c r="M66" s="79"/>
      <c r="N66" s="1"/>
      <c r="O66" s="78"/>
      <c r="P66" s="62" t="s">
        <v>26</v>
      </c>
      <c r="Q66" s="98" t="s">
        <v>23</v>
      </c>
      <c r="R66" s="98"/>
      <c r="S66" s="70"/>
      <c r="T66" s="79"/>
    </row>
    <row r="67" spans="2:20" s="31" customFormat="1" x14ac:dyDescent="0.3">
      <c r="B67" s="56"/>
      <c r="C67" s="31" t="s">
        <v>75</v>
      </c>
      <c r="D67" s="86">
        <f>Q51</f>
        <v>0.17806844828523993</v>
      </c>
      <c r="E67" s="31" t="s">
        <v>0</v>
      </c>
      <c r="F67" s="27"/>
      <c r="H67" s="78"/>
      <c r="I67" s="58" t="s">
        <v>45</v>
      </c>
      <c r="J67" s="65">
        <v>0.1</v>
      </c>
      <c r="K67" s="58" t="s">
        <v>0</v>
      </c>
      <c r="L67" s="70"/>
      <c r="M67" s="79"/>
      <c r="N67" s="1"/>
      <c r="O67" s="78"/>
      <c r="P67" s="58" t="s">
        <v>78</v>
      </c>
      <c r="Q67" s="65">
        <v>0.1</v>
      </c>
      <c r="R67" s="58" t="s">
        <v>0</v>
      </c>
      <c r="S67" s="70"/>
      <c r="T67" s="79"/>
    </row>
    <row r="68" spans="2:20" s="31" customFormat="1" x14ac:dyDescent="0.3">
      <c r="B68" s="56"/>
      <c r="C68" s="51" t="s">
        <v>97</v>
      </c>
      <c r="D68" s="31" t="str">
        <f>R53</f>
        <v>0.25 A X In</v>
      </c>
      <c r="F68" s="27"/>
      <c r="H68" s="78"/>
      <c r="I68" s="31" t="s">
        <v>17</v>
      </c>
      <c r="J68" s="61">
        <f>IF(J66=$I$75,((0.14)/((POWER(J65,0.02))-1)),IF(J66=$I$76,((13.5)/((POWER(J65,1))-1)),IF(J66=$I$77,((80)/((POWER(J65,2))-1)),((120)/((POWER(J65,1))-1)))))</f>
        <v>1.9888922780914011</v>
      </c>
      <c r="K68" s="51" t="s">
        <v>0</v>
      </c>
      <c r="L68" s="70"/>
      <c r="M68" s="79"/>
      <c r="N68" s="1"/>
      <c r="O68" s="78"/>
      <c r="P68" s="31" t="s">
        <v>17</v>
      </c>
      <c r="Q68" s="61">
        <f>IF(Q66=$I$75,((0.14)/((POWER(Q65,0.02))-1)),IF(Q66=$I$76,((13.5)/((POWER(Q65,1))-1)),IF(Q66=$I$77,((80)/((POWER(Q65,2))-1)),((0.14)/((POWER(Q65,0.02))-1)))))</f>
        <v>1.8842232757733122</v>
      </c>
      <c r="R68" s="51" t="s">
        <v>0</v>
      </c>
      <c r="S68" s="70"/>
      <c r="T68" s="79"/>
    </row>
    <row r="69" spans="2:20" s="31" customFormat="1" x14ac:dyDescent="0.3">
      <c r="B69" s="56"/>
      <c r="C69" s="31" t="s">
        <v>74</v>
      </c>
      <c r="D69" s="86">
        <f>Q60</f>
        <v>0.19505816642078166</v>
      </c>
      <c r="E69" s="31" t="s">
        <v>0</v>
      </c>
      <c r="F69" s="27"/>
      <c r="H69" s="78"/>
      <c r="I69" s="58" t="s">
        <v>94</v>
      </c>
      <c r="J69" s="68">
        <f>J67*J68</f>
        <v>0.19888922780914012</v>
      </c>
      <c r="K69" s="58" t="s">
        <v>0</v>
      </c>
      <c r="L69" s="70"/>
      <c r="M69" s="79"/>
      <c r="N69" s="1"/>
      <c r="O69" s="78"/>
      <c r="P69" s="58" t="s">
        <v>93</v>
      </c>
      <c r="Q69" s="68">
        <f>Q67*Q68</f>
        <v>0.18842232757733124</v>
      </c>
      <c r="R69" s="58" t="s">
        <v>0</v>
      </c>
      <c r="S69" s="70"/>
      <c r="T69" s="79"/>
    </row>
    <row r="70" spans="2:20" s="31" customFormat="1" x14ac:dyDescent="0.3">
      <c r="B70" s="56"/>
      <c r="C70" s="51" t="s">
        <v>96</v>
      </c>
      <c r="D70" s="31" t="str">
        <f>R62</f>
        <v>0.25 A X In</v>
      </c>
      <c r="F70" s="27"/>
      <c r="H70" s="78"/>
      <c r="I70" s="70"/>
      <c r="J70" s="91"/>
      <c r="K70" s="70"/>
      <c r="M70" s="37"/>
      <c r="N70" s="1"/>
      <c r="O70" s="78"/>
      <c r="P70" s="70"/>
      <c r="Q70" s="91"/>
      <c r="R70" s="70"/>
      <c r="T70" s="37"/>
    </row>
    <row r="71" spans="2:20" s="31" customFormat="1" ht="16.5" customHeight="1" thickBot="1" x14ac:dyDescent="0.35">
      <c r="B71" s="71"/>
      <c r="C71" s="92" t="s">
        <v>73</v>
      </c>
      <c r="D71" s="93">
        <f>Q69</f>
        <v>0.18842232757733124</v>
      </c>
      <c r="E71" s="92" t="s">
        <v>0</v>
      </c>
      <c r="F71" s="45"/>
      <c r="H71" s="94"/>
      <c r="I71" s="95"/>
      <c r="J71" s="96"/>
      <c r="K71" s="95"/>
      <c r="L71" s="83"/>
      <c r="M71" s="85"/>
      <c r="N71" s="1"/>
      <c r="O71" s="94"/>
      <c r="P71" s="95"/>
      <c r="Q71" s="96"/>
      <c r="R71" s="95"/>
      <c r="S71" s="83"/>
      <c r="T71" s="85"/>
    </row>
    <row r="72" spans="2:20" s="31" customFormat="1" x14ac:dyDescent="0.3">
      <c r="D72" s="53"/>
      <c r="J72" s="62"/>
      <c r="N72" s="1"/>
      <c r="Q72" s="62"/>
    </row>
    <row r="73" spans="2:20" s="31" customFormat="1" x14ac:dyDescent="0.3">
      <c r="D73" s="53"/>
      <c r="J73" s="62"/>
      <c r="N73" s="1"/>
      <c r="Q73" s="62"/>
    </row>
    <row r="74" spans="2:20" s="31" customFormat="1" x14ac:dyDescent="0.3">
      <c r="J74" s="62"/>
      <c r="N74" s="1"/>
      <c r="Q74" s="62"/>
    </row>
    <row r="75" spans="2:20" s="31" customFormat="1" hidden="1" x14ac:dyDescent="0.3">
      <c r="I75" s="41" t="s">
        <v>23</v>
      </c>
      <c r="J75" s="62"/>
      <c r="N75" s="1"/>
      <c r="Q75" s="62"/>
    </row>
    <row r="76" spans="2:20" s="31" customFormat="1" hidden="1" x14ac:dyDescent="0.3">
      <c r="I76" s="41" t="s">
        <v>24</v>
      </c>
      <c r="J76" s="62"/>
      <c r="N76" s="1"/>
      <c r="Q76" s="62"/>
    </row>
    <row r="77" spans="2:20" s="31" customFormat="1" hidden="1" x14ac:dyDescent="0.3">
      <c r="I77" s="41" t="s">
        <v>25</v>
      </c>
      <c r="J77" s="62"/>
      <c r="N77" s="1"/>
      <c r="Q77" s="62"/>
    </row>
    <row r="78" spans="2:20" s="31" customFormat="1" hidden="1" x14ac:dyDescent="0.3">
      <c r="I78" s="41" t="s">
        <v>37</v>
      </c>
      <c r="J78" s="62"/>
      <c r="N78" s="1"/>
      <c r="Q78" s="62"/>
    </row>
    <row r="79" spans="2:20" s="31" customFormat="1" hidden="1" x14ac:dyDescent="0.3">
      <c r="J79" s="62"/>
      <c r="N79" s="1"/>
      <c r="Q79" s="62"/>
    </row>
    <row r="80" spans="2:20" s="31" customFormat="1" ht="17.25" hidden="1" customHeight="1" x14ac:dyDescent="0.3">
      <c r="J80" s="62"/>
      <c r="N80" s="1"/>
      <c r="Q80" s="62"/>
    </row>
    <row r="81" spans="6:26" s="31" customFormat="1" hidden="1" x14ac:dyDescent="0.3">
      <c r="J81" s="62">
        <f>D23</f>
        <v>3500</v>
      </c>
      <c r="N81" s="1"/>
      <c r="Q81" s="62"/>
    </row>
    <row r="82" spans="6:26" s="31" customFormat="1" hidden="1" x14ac:dyDescent="0.3">
      <c r="J82" s="62">
        <f>J81/(D27/D28)</f>
        <v>35</v>
      </c>
      <c r="K82" s="31">
        <f>J81/5</f>
        <v>700</v>
      </c>
      <c r="N82" s="1"/>
      <c r="Q82" s="62"/>
    </row>
    <row r="83" spans="6:26" s="31" customFormat="1" hidden="1" x14ac:dyDescent="0.3">
      <c r="J83" s="62">
        <f>J82*1.6</f>
        <v>56</v>
      </c>
      <c r="N83" s="1"/>
      <c r="Q83" s="62"/>
    </row>
    <row r="84" spans="6:26" s="31" customFormat="1" hidden="1" x14ac:dyDescent="0.3">
      <c r="J84" s="62"/>
      <c r="N84" s="1"/>
      <c r="Q84" s="62"/>
    </row>
    <row r="85" spans="6:26" s="31" customFormat="1" x14ac:dyDescent="0.3">
      <c r="J85" s="62"/>
      <c r="N85" s="1"/>
      <c r="Q85" s="62"/>
    </row>
    <row r="86" spans="6:26" s="31" customFormat="1" x14ac:dyDescent="0.3">
      <c r="J86" s="62"/>
      <c r="N86" s="1"/>
      <c r="Q86" s="62"/>
    </row>
    <row r="87" spans="6:26" s="31" customFormat="1" x14ac:dyDescent="0.3">
      <c r="J87" s="62"/>
      <c r="N87" s="1"/>
      <c r="Q87" s="62"/>
    </row>
    <row r="88" spans="6:26" s="31" customFormat="1" x14ac:dyDescent="0.3">
      <c r="J88" s="62"/>
      <c r="N88" s="1"/>
      <c r="Q88" s="62"/>
    </row>
    <row r="89" spans="6:26" s="31" customFormat="1" x14ac:dyDescent="0.3">
      <c r="J89" s="62"/>
      <c r="N89" s="1"/>
      <c r="Q89" s="62"/>
    </row>
    <row r="90" spans="6:26" s="31" customFormat="1" x14ac:dyDescent="0.3">
      <c r="J90" s="62"/>
      <c r="N90" s="1"/>
      <c r="Q90" s="62"/>
    </row>
    <row r="91" spans="6:26" s="31" customFormat="1" x14ac:dyDescent="0.3">
      <c r="J91" s="62"/>
      <c r="N91" s="1"/>
      <c r="Q91" s="62"/>
    </row>
    <row r="92" spans="6:26" s="31" customFormat="1" x14ac:dyDescent="0.3">
      <c r="J92" s="62"/>
      <c r="N92" s="1"/>
      <c r="Q92" s="62"/>
    </row>
    <row r="93" spans="6:26" s="31" customFormat="1" x14ac:dyDescent="0.3">
      <c r="J93" s="62"/>
      <c r="N93" s="1"/>
      <c r="Q93" s="62"/>
    </row>
    <row r="94" spans="6:26" x14ac:dyDescent="0.3">
      <c r="F94" s="31"/>
      <c r="G94" s="31"/>
      <c r="H94" s="31"/>
      <c r="I94" s="31"/>
      <c r="J94" s="62"/>
      <c r="K94" s="31"/>
      <c r="L94" s="31"/>
      <c r="M94" s="31"/>
      <c r="O94" s="31"/>
      <c r="P94" s="31"/>
      <c r="Q94" s="62"/>
      <c r="R94" s="31"/>
      <c r="S94" s="31"/>
      <c r="T94" s="31"/>
      <c r="V94" s="31"/>
      <c r="W94" s="31"/>
      <c r="X94" s="31"/>
      <c r="Y94" s="31"/>
      <c r="Z94" s="31"/>
    </row>
    <row r="95" spans="6:26" x14ac:dyDescent="0.3">
      <c r="F95" s="31"/>
      <c r="G95" s="31"/>
      <c r="H95" s="31"/>
      <c r="I95" s="31"/>
      <c r="J95" s="62"/>
      <c r="K95" s="31"/>
      <c r="L95" s="31"/>
      <c r="M95" s="31"/>
      <c r="O95" s="31"/>
      <c r="P95" s="31"/>
      <c r="Q95" s="62"/>
      <c r="R95" s="31"/>
      <c r="S95" s="31"/>
      <c r="T95" s="31"/>
      <c r="V95" s="31"/>
      <c r="W95" s="31"/>
      <c r="X95" s="31"/>
      <c r="Y95" s="31"/>
      <c r="Z95" s="31"/>
    </row>
    <row r="96" spans="6:26" x14ac:dyDescent="0.3">
      <c r="F96" s="31"/>
      <c r="G96" s="31"/>
      <c r="H96" s="31"/>
      <c r="I96" s="31"/>
      <c r="J96" s="62"/>
      <c r="K96" s="31"/>
      <c r="L96" s="31"/>
      <c r="M96" s="31"/>
      <c r="O96" s="31"/>
      <c r="P96" s="31"/>
      <c r="Q96" s="62"/>
      <c r="R96" s="31"/>
      <c r="S96" s="31"/>
      <c r="T96" s="31"/>
      <c r="V96" s="31"/>
      <c r="W96" s="31"/>
      <c r="X96" s="31"/>
      <c r="Y96" s="31"/>
      <c r="Z96" s="31"/>
    </row>
    <row r="97" spans="6:26" x14ac:dyDescent="0.3">
      <c r="F97" s="31"/>
      <c r="G97" s="31"/>
      <c r="H97" s="31"/>
      <c r="I97" s="31"/>
      <c r="J97" s="62"/>
      <c r="K97" s="31"/>
      <c r="L97" s="31"/>
      <c r="M97" s="31"/>
      <c r="O97" s="31"/>
      <c r="P97" s="31"/>
      <c r="Q97" s="62"/>
      <c r="R97" s="31"/>
      <c r="S97" s="31"/>
      <c r="T97" s="31"/>
      <c r="V97" s="31"/>
      <c r="W97" s="31"/>
      <c r="X97" s="31"/>
      <c r="Y97" s="31"/>
      <c r="Z97" s="31"/>
    </row>
    <row r="98" spans="6:26" x14ac:dyDescent="0.3">
      <c r="F98" s="31"/>
      <c r="G98" s="31"/>
      <c r="H98" s="31"/>
      <c r="I98" s="31"/>
      <c r="J98" s="62"/>
      <c r="K98" s="31"/>
      <c r="L98" s="31"/>
      <c r="M98" s="31"/>
      <c r="O98" s="31"/>
      <c r="P98" s="31"/>
      <c r="Q98" s="62"/>
      <c r="R98" s="31"/>
      <c r="S98" s="31"/>
      <c r="T98" s="31"/>
      <c r="V98" s="31"/>
      <c r="W98" s="31"/>
      <c r="X98" s="31"/>
      <c r="Y98" s="31"/>
      <c r="Z98" s="31"/>
    </row>
    <row r="99" spans="6:26" x14ac:dyDescent="0.3">
      <c r="F99" s="31"/>
      <c r="G99" s="31"/>
      <c r="H99" s="31"/>
      <c r="I99" s="31"/>
      <c r="J99" s="62"/>
      <c r="K99" s="31"/>
      <c r="L99" s="31"/>
      <c r="M99" s="31"/>
      <c r="O99" s="31"/>
      <c r="P99" s="31"/>
      <c r="Q99" s="62"/>
      <c r="R99" s="31"/>
      <c r="S99" s="31"/>
      <c r="T99" s="31"/>
      <c r="V99" s="31"/>
      <c r="W99" s="31"/>
      <c r="X99" s="31"/>
      <c r="Y99" s="31"/>
      <c r="Z99" s="31"/>
    </row>
    <row r="100" spans="6:26" x14ac:dyDescent="0.3">
      <c r="F100" s="31"/>
      <c r="G100" s="31"/>
      <c r="H100" s="31"/>
      <c r="I100" s="31"/>
      <c r="J100" s="62"/>
      <c r="K100" s="31"/>
      <c r="L100" s="31"/>
      <c r="M100" s="31"/>
      <c r="O100" s="31"/>
      <c r="P100" s="31"/>
      <c r="Q100" s="62"/>
      <c r="R100" s="31"/>
      <c r="S100" s="31"/>
      <c r="T100" s="31"/>
      <c r="V100" s="31"/>
      <c r="W100" s="31"/>
      <c r="X100" s="31"/>
      <c r="Y100" s="31"/>
      <c r="Z100" s="31"/>
    </row>
    <row r="101" spans="6:26" x14ac:dyDescent="0.3">
      <c r="F101" s="31"/>
      <c r="G101" s="31"/>
      <c r="H101" s="31"/>
      <c r="I101" s="31"/>
      <c r="J101" s="62"/>
      <c r="K101" s="31"/>
      <c r="L101" s="31"/>
      <c r="M101" s="31"/>
      <c r="O101" s="31"/>
      <c r="P101" s="31"/>
      <c r="Q101" s="62"/>
      <c r="R101" s="31"/>
      <c r="S101" s="31"/>
      <c r="T101" s="31"/>
      <c r="V101" s="31"/>
      <c r="W101" s="31"/>
      <c r="X101" s="31"/>
      <c r="Y101" s="31"/>
      <c r="Z101" s="31"/>
    </row>
    <row r="102" spans="6:26" x14ac:dyDescent="0.3">
      <c r="F102" s="31"/>
      <c r="G102" s="31"/>
      <c r="H102" s="31"/>
      <c r="I102" s="31"/>
      <c r="J102" s="62"/>
      <c r="K102" s="31"/>
      <c r="L102" s="31"/>
      <c r="M102" s="31"/>
      <c r="O102" s="31"/>
      <c r="P102" s="31"/>
      <c r="Q102" s="62"/>
      <c r="R102" s="31"/>
      <c r="S102" s="31"/>
      <c r="T102" s="31"/>
      <c r="V102" s="31"/>
      <c r="W102" s="31"/>
      <c r="X102" s="31"/>
      <c r="Y102" s="31"/>
      <c r="Z102" s="31"/>
    </row>
    <row r="103" spans="6:26" x14ac:dyDescent="0.3">
      <c r="F103" s="31"/>
      <c r="G103" s="31"/>
      <c r="H103" s="31"/>
      <c r="I103" s="31"/>
      <c r="J103" s="62"/>
      <c r="K103" s="31"/>
      <c r="L103" s="31"/>
      <c r="M103" s="31"/>
      <c r="O103" s="31"/>
      <c r="P103" s="31"/>
      <c r="Q103" s="62"/>
      <c r="R103" s="31"/>
      <c r="S103" s="31"/>
      <c r="T103" s="31"/>
      <c r="V103" s="31"/>
      <c r="W103" s="31"/>
      <c r="X103" s="31"/>
      <c r="Y103" s="31"/>
      <c r="Z103" s="31"/>
    </row>
    <row r="104" spans="6:26" x14ac:dyDescent="0.3">
      <c r="F104" s="31"/>
      <c r="G104" s="31"/>
      <c r="H104" s="31"/>
      <c r="I104" s="31"/>
      <c r="J104" s="62"/>
      <c r="K104" s="31"/>
      <c r="L104" s="31"/>
      <c r="M104" s="31"/>
      <c r="O104" s="31"/>
      <c r="P104" s="31"/>
      <c r="Q104" s="62"/>
      <c r="R104" s="31"/>
      <c r="S104" s="31"/>
      <c r="T104" s="31"/>
      <c r="V104" s="31"/>
      <c r="W104" s="31"/>
      <c r="X104" s="31"/>
      <c r="Y104" s="31"/>
      <c r="Z104" s="31"/>
    </row>
    <row r="105" spans="6:26" x14ac:dyDescent="0.3">
      <c r="F105" s="31"/>
      <c r="G105" s="31"/>
      <c r="H105" s="31"/>
      <c r="I105" s="31"/>
      <c r="J105" s="62"/>
      <c r="K105" s="31"/>
      <c r="L105" s="31"/>
      <c r="M105" s="31"/>
      <c r="O105" s="31"/>
      <c r="P105" s="31"/>
      <c r="Q105" s="62"/>
      <c r="R105" s="31"/>
      <c r="S105" s="31"/>
      <c r="T105" s="31"/>
      <c r="V105" s="31"/>
      <c r="W105" s="31"/>
      <c r="X105" s="31"/>
      <c r="Y105" s="31"/>
      <c r="Z105" s="31"/>
    </row>
    <row r="106" spans="6:26" x14ac:dyDescent="0.3">
      <c r="F106" s="31"/>
      <c r="G106" s="31"/>
      <c r="H106" s="31"/>
      <c r="I106" s="31"/>
      <c r="J106" s="62"/>
      <c r="K106" s="31"/>
      <c r="L106" s="31"/>
      <c r="M106" s="31"/>
      <c r="O106" s="31"/>
      <c r="P106" s="31"/>
      <c r="Q106" s="62"/>
      <c r="R106" s="31"/>
      <c r="S106" s="31"/>
      <c r="T106" s="31"/>
      <c r="V106" s="31"/>
      <c r="W106" s="31"/>
      <c r="X106" s="31"/>
      <c r="Y106" s="31"/>
      <c r="Z106" s="31"/>
    </row>
    <row r="107" spans="6:26" x14ac:dyDescent="0.3">
      <c r="F107" s="31"/>
      <c r="G107" s="31"/>
      <c r="H107" s="31"/>
      <c r="I107" s="31"/>
      <c r="J107" s="62"/>
      <c r="K107" s="31"/>
      <c r="L107" s="31"/>
      <c r="M107" s="31"/>
      <c r="O107" s="31"/>
      <c r="P107" s="31"/>
      <c r="Q107" s="62"/>
      <c r="R107" s="31"/>
      <c r="S107" s="31"/>
      <c r="T107" s="31"/>
      <c r="V107" s="31"/>
      <c r="W107" s="31"/>
      <c r="X107" s="31"/>
      <c r="Y107" s="31"/>
      <c r="Z107" s="31"/>
    </row>
    <row r="108" spans="6:26" x14ac:dyDescent="0.3">
      <c r="F108" s="31"/>
      <c r="G108" s="31"/>
      <c r="H108" s="31"/>
      <c r="I108" s="31"/>
      <c r="J108" s="62"/>
      <c r="K108" s="31"/>
      <c r="L108" s="31"/>
      <c r="M108" s="31"/>
      <c r="O108" s="31"/>
      <c r="P108" s="31"/>
      <c r="Q108" s="62"/>
      <c r="R108" s="31"/>
      <c r="S108" s="31"/>
      <c r="T108" s="31"/>
      <c r="V108" s="31"/>
      <c r="W108" s="31"/>
      <c r="X108" s="31"/>
      <c r="Y108" s="31"/>
      <c r="Z108" s="31"/>
    </row>
    <row r="109" spans="6:26" x14ac:dyDescent="0.3">
      <c r="F109" s="31"/>
      <c r="G109" s="31"/>
      <c r="H109" s="31"/>
      <c r="I109" s="31"/>
      <c r="J109" s="62"/>
      <c r="K109" s="31"/>
      <c r="L109" s="31"/>
      <c r="M109" s="31"/>
      <c r="O109" s="31"/>
      <c r="P109" s="31"/>
      <c r="Q109" s="62"/>
      <c r="R109" s="31"/>
      <c r="S109" s="31"/>
      <c r="T109" s="31"/>
      <c r="V109" s="31"/>
      <c r="W109" s="31"/>
      <c r="X109" s="31"/>
      <c r="Y109" s="31"/>
      <c r="Z109" s="31"/>
    </row>
    <row r="110" spans="6:26" x14ac:dyDescent="0.3">
      <c r="F110" s="31"/>
      <c r="G110" s="31"/>
      <c r="H110" s="31"/>
      <c r="I110" s="31"/>
      <c r="J110" s="62"/>
      <c r="K110" s="31"/>
      <c r="L110" s="31"/>
      <c r="M110" s="31"/>
      <c r="O110" s="31"/>
      <c r="P110" s="31"/>
      <c r="Q110" s="62"/>
      <c r="R110" s="31"/>
      <c r="S110" s="31"/>
      <c r="T110" s="31"/>
      <c r="V110" s="31"/>
      <c r="W110" s="31"/>
      <c r="X110" s="31"/>
      <c r="Y110" s="31"/>
      <c r="Z110" s="31"/>
    </row>
    <row r="111" spans="6:26" x14ac:dyDescent="0.3">
      <c r="F111" s="31"/>
      <c r="G111" s="31"/>
      <c r="H111" s="31"/>
      <c r="I111" s="31"/>
      <c r="J111" s="62"/>
      <c r="K111" s="31"/>
      <c r="L111" s="31"/>
      <c r="M111" s="31"/>
      <c r="O111" s="31"/>
      <c r="P111" s="31"/>
      <c r="Q111" s="62"/>
      <c r="R111" s="31"/>
      <c r="S111" s="31"/>
      <c r="T111" s="31"/>
      <c r="V111" s="31"/>
      <c r="W111" s="31"/>
      <c r="X111" s="31"/>
      <c r="Y111" s="31"/>
      <c r="Z111" s="31"/>
    </row>
    <row r="112" spans="6:26" x14ac:dyDescent="0.3">
      <c r="F112" s="31"/>
      <c r="G112" s="31"/>
      <c r="H112" s="31"/>
      <c r="I112" s="31"/>
      <c r="J112" s="62"/>
      <c r="K112" s="31"/>
      <c r="L112" s="31"/>
      <c r="M112" s="31"/>
      <c r="O112" s="31"/>
      <c r="P112" s="31"/>
      <c r="Q112" s="62"/>
      <c r="R112" s="31"/>
      <c r="S112" s="31"/>
      <c r="T112" s="31"/>
      <c r="V112" s="31"/>
      <c r="W112" s="31"/>
      <c r="X112" s="31"/>
      <c r="Y112" s="31"/>
      <c r="Z112" s="31"/>
    </row>
    <row r="113" spans="6:26" x14ac:dyDescent="0.3">
      <c r="F113" s="31"/>
      <c r="G113" s="31"/>
      <c r="H113" s="31"/>
      <c r="I113" s="31"/>
      <c r="J113" s="62"/>
      <c r="K113" s="31"/>
      <c r="L113" s="31"/>
      <c r="M113" s="31"/>
      <c r="O113" s="31"/>
      <c r="P113" s="31"/>
      <c r="Q113" s="62"/>
      <c r="R113" s="31"/>
      <c r="S113" s="31"/>
      <c r="T113" s="31"/>
      <c r="V113" s="31"/>
      <c r="W113" s="31"/>
      <c r="X113" s="31"/>
      <c r="Y113" s="31"/>
      <c r="Z113" s="31"/>
    </row>
    <row r="114" spans="6:26" x14ac:dyDescent="0.3">
      <c r="F114" s="31"/>
      <c r="G114" s="31"/>
      <c r="H114" s="31"/>
      <c r="I114" s="31"/>
      <c r="J114" s="62"/>
      <c r="K114" s="31"/>
      <c r="L114" s="31"/>
      <c r="M114" s="31"/>
      <c r="O114" s="31"/>
      <c r="P114" s="31"/>
      <c r="Q114" s="62"/>
      <c r="R114" s="31"/>
      <c r="S114" s="31"/>
      <c r="T114" s="31"/>
      <c r="V114" s="31"/>
      <c r="W114" s="31"/>
      <c r="X114" s="31"/>
      <c r="Y114" s="31"/>
      <c r="Z114" s="31"/>
    </row>
    <row r="115" spans="6:26" x14ac:dyDescent="0.3">
      <c r="F115" s="31"/>
      <c r="G115" s="31"/>
      <c r="H115" s="31"/>
      <c r="I115" s="31"/>
      <c r="J115" s="62"/>
      <c r="K115" s="31"/>
      <c r="L115" s="31"/>
      <c r="M115" s="31"/>
      <c r="O115" s="31"/>
      <c r="P115" s="31"/>
      <c r="Q115" s="62"/>
      <c r="R115" s="31"/>
      <c r="S115" s="31"/>
      <c r="T115" s="31"/>
      <c r="V115" s="31"/>
      <c r="W115" s="31"/>
      <c r="X115" s="31"/>
      <c r="Y115" s="31"/>
      <c r="Z115" s="31"/>
    </row>
    <row r="116" spans="6:26" x14ac:dyDescent="0.3">
      <c r="F116" s="31"/>
      <c r="G116" s="31"/>
      <c r="H116" s="31"/>
      <c r="I116" s="31"/>
      <c r="J116" s="62"/>
      <c r="K116" s="31"/>
      <c r="L116" s="31"/>
      <c r="M116" s="31"/>
      <c r="O116" s="31"/>
      <c r="P116" s="31"/>
      <c r="Q116" s="62"/>
      <c r="R116" s="31"/>
      <c r="S116" s="31"/>
      <c r="T116" s="31"/>
    </row>
    <row r="117" spans="6:26" x14ac:dyDescent="0.3">
      <c r="F117" s="31"/>
      <c r="G117" s="31"/>
      <c r="H117" s="31"/>
      <c r="I117" s="31"/>
      <c r="J117" s="62"/>
      <c r="K117" s="31"/>
      <c r="L117" s="31"/>
      <c r="M117" s="31"/>
      <c r="O117" s="31"/>
      <c r="P117" s="31"/>
      <c r="Q117" s="62"/>
      <c r="R117" s="31"/>
      <c r="S117" s="31"/>
      <c r="T117" s="31"/>
    </row>
    <row r="118" spans="6:26" x14ac:dyDescent="0.3">
      <c r="F118" s="31"/>
      <c r="G118" s="31"/>
      <c r="H118" s="31"/>
      <c r="I118" s="31"/>
      <c r="J118" s="62"/>
      <c r="K118" s="31"/>
      <c r="L118" s="31"/>
      <c r="M118" s="31"/>
      <c r="O118" s="31"/>
      <c r="P118" s="31"/>
      <c r="Q118" s="62"/>
      <c r="R118" s="31"/>
      <c r="S118" s="31"/>
      <c r="T118" s="31"/>
    </row>
    <row r="119" spans="6:26" x14ac:dyDescent="0.3">
      <c r="F119" s="31"/>
      <c r="G119" s="31"/>
      <c r="H119" s="31"/>
      <c r="I119" s="31"/>
      <c r="J119" s="62"/>
      <c r="K119" s="31"/>
      <c r="L119" s="31"/>
      <c r="M119" s="31"/>
      <c r="O119" s="31"/>
      <c r="P119" s="31"/>
      <c r="Q119" s="62"/>
      <c r="R119" s="31"/>
      <c r="S119" s="31"/>
      <c r="T119" s="31"/>
    </row>
    <row r="120" spans="6:26" x14ac:dyDescent="0.3">
      <c r="F120" s="31"/>
      <c r="G120" s="31"/>
      <c r="H120" s="31"/>
      <c r="I120" s="31"/>
      <c r="J120" s="62"/>
      <c r="K120" s="31"/>
      <c r="L120" s="31"/>
      <c r="M120" s="31"/>
      <c r="O120" s="31"/>
      <c r="P120" s="31"/>
      <c r="Q120" s="62"/>
      <c r="R120" s="31"/>
      <c r="S120" s="31"/>
      <c r="T120" s="31"/>
    </row>
    <row r="121" spans="6:26" x14ac:dyDescent="0.3">
      <c r="F121" s="31"/>
      <c r="G121" s="31"/>
      <c r="H121" s="31"/>
      <c r="I121" s="31"/>
      <c r="J121" s="62"/>
      <c r="K121" s="31"/>
      <c r="L121" s="31"/>
      <c r="M121" s="31"/>
      <c r="O121" s="31"/>
      <c r="P121" s="31"/>
      <c r="Q121" s="62"/>
      <c r="R121" s="31"/>
      <c r="S121" s="31"/>
      <c r="T121" s="31"/>
    </row>
    <row r="122" spans="6:26" x14ac:dyDescent="0.3">
      <c r="F122" s="31"/>
      <c r="G122" s="31"/>
      <c r="H122" s="31"/>
      <c r="I122" s="31"/>
      <c r="J122" s="62"/>
      <c r="K122" s="31"/>
      <c r="L122" s="31"/>
      <c r="M122" s="31"/>
      <c r="O122" s="31"/>
      <c r="P122" s="31"/>
      <c r="Q122" s="62"/>
      <c r="R122" s="31"/>
      <c r="S122" s="31"/>
      <c r="T122" s="31"/>
    </row>
    <row r="123" spans="6:26" x14ac:dyDescent="0.3">
      <c r="F123" s="31"/>
      <c r="G123" s="31"/>
      <c r="H123" s="31"/>
      <c r="I123" s="31"/>
      <c r="J123" s="62"/>
      <c r="K123" s="31"/>
      <c r="L123" s="31"/>
      <c r="M123" s="31"/>
      <c r="O123" s="31"/>
      <c r="P123" s="31"/>
      <c r="Q123" s="62"/>
      <c r="R123" s="31"/>
      <c r="S123" s="31"/>
      <c r="T123" s="31"/>
    </row>
    <row r="124" spans="6:26" x14ac:dyDescent="0.3">
      <c r="F124" s="31"/>
      <c r="G124" s="31"/>
      <c r="H124" s="31"/>
      <c r="I124" s="31"/>
      <c r="J124" s="62"/>
      <c r="K124" s="31"/>
      <c r="L124" s="31"/>
      <c r="M124" s="31"/>
      <c r="O124" s="31"/>
      <c r="P124" s="31"/>
      <c r="Q124" s="62"/>
      <c r="R124" s="31"/>
      <c r="S124" s="31"/>
      <c r="T124" s="31"/>
    </row>
  </sheetData>
  <sheetProtection algorithmName="SHA-512" hashValue="aPmLWqzTU3DunMV6fSgJvgZ9eBg1iDYk5tC1TwweiTkkhobBH5kBGbU/mMMo6EeMEPJq8NNjzIyCHYFuhn1rtw==" saltValue="c5PO4FhP2IKZSl56EnEq4A==" spinCount="100000" sheet="1" objects="1" scenarios="1"/>
  <mergeCells count="36">
    <mergeCell ref="C42:E42"/>
    <mergeCell ref="C57:E57"/>
    <mergeCell ref="C26:E26"/>
    <mergeCell ref="C36:E36"/>
    <mergeCell ref="C33:E33"/>
    <mergeCell ref="C29:E29"/>
    <mergeCell ref="C41:E41"/>
    <mergeCell ref="Q66:R66"/>
    <mergeCell ref="I40:K40"/>
    <mergeCell ref="J48:K48"/>
    <mergeCell ref="J57:K57"/>
    <mergeCell ref="J66:K66"/>
    <mergeCell ref="P52:R52"/>
    <mergeCell ref="I52:K52"/>
    <mergeCell ref="P40:R40"/>
    <mergeCell ref="Q48:R48"/>
    <mergeCell ref="Q57:R57"/>
    <mergeCell ref="C6:E6"/>
    <mergeCell ref="C3:Z3"/>
    <mergeCell ref="I21:L21"/>
    <mergeCell ref="C32:E32"/>
    <mergeCell ref="C25:E25"/>
    <mergeCell ref="I9:K9"/>
    <mergeCell ref="P9:R9"/>
    <mergeCell ref="P21:R21"/>
    <mergeCell ref="W6:Y6"/>
    <mergeCell ref="I8:K8"/>
    <mergeCell ref="P6:R6"/>
    <mergeCell ref="P8:R8"/>
    <mergeCell ref="Q17:R17"/>
    <mergeCell ref="Q26:R26"/>
    <mergeCell ref="Q35:R35"/>
    <mergeCell ref="J26:K26"/>
    <mergeCell ref="J35:K35"/>
    <mergeCell ref="I6:K6"/>
    <mergeCell ref="J17:K17"/>
  </mergeCells>
  <dataValidations count="3">
    <dataValidation allowBlank="1" showInputMessage="1" showErrorMessage="1" prompt="50% to 150%" sqref="J53 J13 J22 J31 J62 J44" xr:uid="{00000000-0002-0000-0000-000000000000}"/>
    <dataValidation allowBlank="1" showInputMessage="1" showErrorMessage="1" prompt="20% to 250%" sqref="Q13 Q62 Q53 Q44 Q31 Q22" xr:uid="{00000000-0002-0000-0000-000002000000}"/>
    <dataValidation type="list" allowBlank="1" showInputMessage="1" showErrorMessage="1" sqref="J48:K48 J66:K66 Q17:R17 Q26:R26 J35:K35 J26:K26 J17:K17 Q48:R48 Q57:R57 Q35:R35 J57:K57 Q66:R66" xr:uid="{00000000-0002-0000-0000-000001000000}">
      <formula1>$I$75:$I$78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Transformer Protection (IDMT)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2023-10-27T18:07:49Z</dcterms:modified>
</cp:coreProperties>
</file>