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24226"/>
  <xr:revisionPtr revIDLastSave="0" documentId="13_ncr:1_{AC2D735F-190C-4F94-B77B-A431E3534750}" xr6:coauthVersionLast="47" xr6:coauthVersionMax="47" xr10:uidLastSave="{00000000-0000-0000-0000-000000000000}"/>
  <bookViews>
    <workbookView xWindow="-120" yWindow="-120" windowWidth="20730" windowHeight="11160" tabRatio="508" activeTab="1" xr2:uid="{00000000-000D-0000-FFFF-FFFF00000000}"/>
  </bookViews>
  <sheets>
    <sheet name="IR Value" sheetId="1" r:id="rId1"/>
    <sheet name="IR Graph" sheetId="2" r:id="rId2"/>
  </sheets>
  <calcPr calcId="181029"/>
</workbook>
</file>

<file path=xl/calcChain.xml><?xml version="1.0" encoding="utf-8"?>
<calcChain xmlns="http://schemas.openxmlformats.org/spreadsheetml/2006/main">
  <c r="K18" i="1" l="1"/>
  <c r="J18" i="1" s="1"/>
  <c r="K16" i="1"/>
  <c r="J16" i="1" s="1"/>
  <c r="U35" i="1"/>
  <c r="M9" i="1"/>
  <c r="V35" i="1"/>
  <c r="H10" i="1"/>
  <c r="H9" i="1"/>
  <c r="H7" i="1"/>
  <c r="D6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E43" i="2"/>
  <c r="F43" i="2"/>
  <c r="H43" i="2" s="1"/>
  <c r="E44" i="2"/>
  <c r="F44" i="2"/>
  <c r="H44" i="2"/>
  <c r="E45" i="2"/>
  <c r="F45" i="2"/>
  <c r="H45" i="2"/>
  <c r="E46" i="2"/>
  <c r="F46" i="2" s="1"/>
  <c r="H46" i="2" s="1"/>
  <c r="E47" i="2"/>
  <c r="F47" i="2"/>
  <c r="H47" i="2" s="1"/>
  <c r="E48" i="2"/>
  <c r="F48" i="2"/>
  <c r="H48" i="2"/>
  <c r="E33" i="2"/>
  <c r="F33" i="2"/>
  <c r="H33" i="2"/>
  <c r="E34" i="2"/>
  <c r="F34" i="2" s="1"/>
  <c r="H34" i="2" s="1"/>
  <c r="E35" i="2"/>
  <c r="F35" i="2"/>
  <c r="H35" i="2" s="1"/>
  <c r="E36" i="2"/>
  <c r="F36" i="2"/>
  <c r="H36" i="2"/>
  <c r="E37" i="2"/>
  <c r="F37" i="2"/>
  <c r="H37" i="2"/>
  <c r="E38" i="2"/>
  <c r="F38" i="2" s="1"/>
  <c r="H38" i="2" s="1"/>
  <c r="E39" i="2"/>
  <c r="F39" i="2"/>
  <c r="H39" i="2" s="1"/>
  <c r="E40" i="2"/>
  <c r="F40" i="2"/>
  <c r="H40" i="2"/>
  <c r="E41" i="2"/>
  <c r="F41" i="2"/>
  <c r="H41" i="2"/>
  <c r="E42" i="2"/>
  <c r="F42" i="2" s="1"/>
  <c r="H42" i="2" s="1"/>
  <c r="I10" i="2"/>
  <c r="E11" i="2"/>
  <c r="F11" i="2" s="1"/>
  <c r="H11" i="2" s="1"/>
  <c r="E12" i="2"/>
  <c r="F12" i="2" s="1"/>
  <c r="H12" i="2" s="1"/>
  <c r="E13" i="2"/>
  <c r="F13" i="2" s="1"/>
  <c r="H13" i="2" s="1"/>
  <c r="E14" i="2"/>
  <c r="F14" i="2"/>
  <c r="H14" i="2" s="1"/>
  <c r="E15" i="2"/>
  <c r="F15" i="2" s="1"/>
  <c r="H15" i="2" s="1"/>
  <c r="E16" i="2"/>
  <c r="F16" i="2" s="1"/>
  <c r="H16" i="2" s="1"/>
  <c r="E17" i="2"/>
  <c r="F17" i="2" s="1"/>
  <c r="H17" i="2" s="1"/>
  <c r="E18" i="2"/>
  <c r="F18" i="2"/>
  <c r="H18" i="2"/>
  <c r="E19" i="2"/>
  <c r="F19" i="2" s="1"/>
  <c r="H19" i="2" s="1"/>
  <c r="E20" i="2"/>
  <c r="F20" i="2"/>
  <c r="H20" i="2" s="1"/>
  <c r="E21" i="2"/>
  <c r="F21" i="2"/>
  <c r="H21" i="2"/>
  <c r="E22" i="2"/>
  <c r="F22" i="2"/>
  <c r="H22" i="2"/>
  <c r="E23" i="2"/>
  <c r="F23" i="2" s="1"/>
  <c r="H23" i="2" s="1"/>
  <c r="E24" i="2"/>
  <c r="F24" i="2"/>
  <c r="H24" i="2" s="1"/>
  <c r="E25" i="2"/>
  <c r="F25" i="2"/>
  <c r="H25" i="2"/>
  <c r="E26" i="2"/>
  <c r="F26" i="2"/>
  <c r="H26" i="2"/>
  <c r="E27" i="2"/>
  <c r="F27" i="2" s="1"/>
  <c r="H27" i="2" s="1"/>
  <c r="E28" i="2"/>
  <c r="F28" i="2"/>
  <c r="H28" i="2" s="1"/>
  <c r="E29" i="2"/>
  <c r="F29" i="2"/>
  <c r="H29" i="2"/>
  <c r="E30" i="2"/>
  <c r="F30" i="2"/>
  <c r="H30" i="2"/>
  <c r="E31" i="2"/>
  <c r="F31" i="2" s="1"/>
  <c r="H31" i="2" s="1"/>
  <c r="E32" i="2"/>
  <c r="F32" i="2"/>
  <c r="H32" i="2" s="1"/>
  <c r="E10" i="2"/>
  <c r="F10" i="2" s="1"/>
  <c r="H10" i="2" s="1"/>
  <c r="V14" i="1"/>
  <c r="T19" i="1"/>
  <c r="E22" i="1" s="1"/>
  <c r="E8" i="1"/>
  <c r="K11" i="1" l="1"/>
</calcChain>
</file>

<file path=xl/sharedStrings.xml><?xml version="1.0" encoding="utf-8"?>
<sst xmlns="http://schemas.openxmlformats.org/spreadsheetml/2006/main" count="123" uniqueCount="59">
  <si>
    <t>Machine Terminal to Terminal Voltage</t>
  </si>
  <si>
    <t>KVA</t>
  </si>
  <si>
    <t>Voltage Rating of winding under Test</t>
  </si>
  <si>
    <t>Rated Capacity of Winding under Test</t>
  </si>
  <si>
    <t>Volt</t>
  </si>
  <si>
    <t>Tank Oil Filled T.C</t>
  </si>
  <si>
    <t>Without Tank Oil filled T.C</t>
  </si>
  <si>
    <t>Dry or Compound Fill T.C</t>
  </si>
  <si>
    <t>Select Type of Transformer</t>
  </si>
  <si>
    <t>IR (Min) for Machine</t>
  </si>
  <si>
    <t>Frequency</t>
  </si>
  <si>
    <t>Hz</t>
  </si>
  <si>
    <t>25 Hz</t>
  </si>
  <si>
    <t>50 Hz</t>
  </si>
  <si>
    <t>IR (Min) for Transformer</t>
  </si>
  <si>
    <t>Date</t>
  </si>
  <si>
    <t>Measured IR Value (MΩ)</t>
  </si>
  <si>
    <t>Temperature (°C)</t>
  </si>
  <si>
    <t>Reference Temperature (°C)</t>
  </si>
  <si>
    <t>Temperature  Correction Factor</t>
  </si>
  <si>
    <t>Type of Insulation Material</t>
  </si>
  <si>
    <t>Paper</t>
  </si>
  <si>
    <t>Varnished</t>
  </si>
  <si>
    <t>ThermoPlastic-Polyethylene</t>
  </si>
  <si>
    <t>Composite-Polyethylene</t>
  </si>
  <si>
    <t>Polyvinyle Chloride (60°C)</t>
  </si>
  <si>
    <t>Polyvinyle Chloride (75°C)</t>
  </si>
  <si>
    <t>Diameter of Conductor</t>
  </si>
  <si>
    <t>Type of Cable</t>
  </si>
  <si>
    <t xml:space="preserve"> 1 Core</t>
  </si>
  <si>
    <t>Multicore</t>
  </si>
  <si>
    <t>Name of Equipment</t>
  </si>
  <si>
    <t xml:space="preserve"> 100V DC or 250V DC</t>
  </si>
  <si>
    <t>500V DC or 1000V DC</t>
  </si>
  <si>
    <t>1000V DC or 2500V DC</t>
  </si>
  <si>
    <t>2500V DC or 5000V DC</t>
  </si>
  <si>
    <t>50000V DC or 10000V DC</t>
  </si>
  <si>
    <t>Recommended Megger Size</t>
  </si>
  <si>
    <t>Rated Voltage of Equipment</t>
  </si>
  <si>
    <r>
      <t>M</t>
    </r>
    <r>
      <rPr>
        <b/>
        <sz val="10"/>
        <color indexed="8"/>
        <rFont val="Calibri"/>
        <family val="2"/>
      </rPr>
      <t>Ω</t>
    </r>
  </si>
  <si>
    <t>mm</t>
  </si>
  <si>
    <t>IR Value (Min) for Cable</t>
  </si>
  <si>
    <t>Insulation Resistance Value Measurement</t>
  </si>
  <si>
    <t>KV</t>
  </si>
  <si>
    <t>Minimum Insulation Resistance (IR) Value</t>
  </si>
  <si>
    <t>Sum</t>
  </si>
  <si>
    <t>Average</t>
  </si>
  <si>
    <t>Running Total</t>
  </si>
  <si>
    <t>Count</t>
  </si>
  <si>
    <t>Rotating Machine Minimum IR Value</t>
  </si>
  <si>
    <t>Cable Minimum IR Value</t>
  </si>
  <si>
    <t>Transformer Minimum IR Value</t>
  </si>
  <si>
    <t>Residential Wiring Minimum IR Value</t>
  </si>
  <si>
    <t>(1) No of Outlet (All Point)</t>
  </si>
  <si>
    <t>(2) No of Outlet (All Point)</t>
  </si>
  <si>
    <t>IR (min) value</t>
  </si>
  <si>
    <r>
      <t>M</t>
    </r>
    <r>
      <rPr>
        <b/>
        <sz val="12"/>
        <color indexed="8"/>
        <rFont val="Bookman Old Style"/>
        <family val="1"/>
      </rPr>
      <t>Ω</t>
    </r>
  </si>
  <si>
    <r>
      <t>M</t>
    </r>
    <r>
      <rPr>
        <b/>
        <sz val="10"/>
        <color indexed="8"/>
        <rFont val="Bookman Old Style"/>
        <family val="1"/>
      </rPr>
      <t>Ω</t>
    </r>
  </si>
  <si>
    <t xml:space="preserve"> IR Value after Temperature Adjustment (MΩ)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</si>
</sst>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3"/>
      <color theme="3"/>
      <name val="Calibri"/>
      <family val="2"/>
      <scheme val="minor"/>
    </font>
    <font>
      <sz val="10"/>
      <color theme="1"/>
      <name val="Bookman Old Style"/>
      <family val="1"/>
    </font>
    <font>
      <b/>
      <sz val="10"/>
      <color rgb="FF0000FF"/>
      <name val="Bookman Old Style"/>
      <family val="1"/>
    </font>
    <font>
      <b/>
      <sz val="10"/>
      <name val="Bookman Old Style"/>
      <family val="1"/>
    </font>
    <font>
      <sz val="10"/>
      <color rgb="FFFFFFCC"/>
      <name val="Bookman Old Style"/>
      <family val="1"/>
    </font>
    <font>
      <b/>
      <sz val="10"/>
      <color theme="4" tint="-0.499984740745262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indexed="8"/>
      <name val="Bookman Old Style"/>
      <family val="1"/>
    </font>
    <font>
      <b/>
      <sz val="14"/>
      <color theme="1"/>
      <name val="Bookman Old Style"/>
      <family val="1"/>
    </font>
    <font>
      <b/>
      <sz val="10"/>
      <color indexed="8"/>
      <name val="Bookman Old Style"/>
      <family val="1"/>
    </font>
    <font>
      <sz val="14"/>
      <name val="Bookman Old Style"/>
      <family val="1"/>
    </font>
    <font>
      <sz val="14"/>
      <color theme="1"/>
      <name val="Bookman Old Style"/>
      <family val="1"/>
    </font>
    <font>
      <b/>
      <sz val="13"/>
      <name val="Bookman Old Style"/>
      <family val="1"/>
    </font>
    <font>
      <sz val="10"/>
      <color theme="2" tint="-0.499984740745262"/>
      <name val="Bookman Old Style"/>
      <family val="1"/>
    </font>
    <font>
      <sz val="12"/>
      <color theme="1"/>
      <name val="Bookman Old Style"/>
      <family val="1"/>
    </font>
    <font>
      <b/>
      <sz val="20"/>
      <color rgb="FFFF0000"/>
      <name val="Bookman Old Style"/>
      <family val="1"/>
    </font>
    <font>
      <b/>
      <sz val="22"/>
      <color rgb="FFFF0000"/>
      <name val="Bookman Old Style"/>
      <family val="1"/>
    </font>
    <font>
      <b/>
      <u/>
      <sz val="22"/>
      <color rgb="FF0000FF"/>
      <name val="Bookman Old Style"/>
      <family val="1"/>
    </font>
    <font>
      <sz val="11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553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4" applyNumberFormat="0" applyFill="0" applyAlignment="0" applyProtection="0"/>
    <xf numFmtId="0" fontId="2" fillId="2" borderId="4" applyFill="0" applyProtection="0">
      <alignment horizontal="center"/>
    </xf>
  </cellStyleXfs>
  <cellXfs count="106">
    <xf numFmtId="0" fontId="0" fillId="0" borderId="0" xfId="0"/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2" fontId="7" fillId="4" borderId="2" xfId="0" applyNumberFormat="1" applyFont="1" applyFill="1" applyBorder="1" applyAlignment="1" applyProtection="1">
      <alignment horizontal="center"/>
      <protection hidden="1"/>
    </xf>
    <xf numFmtId="2" fontId="7" fillId="4" borderId="1" xfId="0" applyNumberFormat="1" applyFont="1" applyFill="1" applyBorder="1" applyAlignment="1" applyProtection="1">
      <alignment horizontal="center"/>
      <protection hidden="1"/>
    </xf>
    <xf numFmtId="2" fontId="7" fillId="4" borderId="22" xfId="0" applyNumberFormat="1" applyFont="1" applyFill="1" applyBorder="1" applyAlignment="1" applyProtection="1">
      <alignment horizontal="center"/>
      <protection hidden="1"/>
    </xf>
    <xf numFmtId="2" fontId="7" fillId="4" borderId="23" xfId="0" applyNumberFormat="1" applyFont="1" applyFill="1" applyBorder="1" applyAlignment="1" applyProtection="1">
      <alignment horizontal="center"/>
      <protection hidden="1"/>
    </xf>
    <xf numFmtId="2" fontId="7" fillId="4" borderId="26" xfId="0" applyNumberFormat="1" applyFont="1" applyFill="1" applyBorder="1" applyAlignment="1" applyProtection="1">
      <alignment horizontal="center"/>
      <protection hidden="1"/>
    </xf>
    <xf numFmtId="2" fontId="7" fillId="4" borderId="27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4" borderId="29" xfId="0" applyFont="1" applyFill="1" applyBorder="1" applyAlignment="1" applyProtection="1">
      <alignment horizontal="center"/>
      <protection locked="0"/>
    </xf>
    <xf numFmtId="0" fontId="3" fillId="4" borderId="30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/>
      <protection locked="0"/>
    </xf>
    <xf numFmtId="0" fontId="3" fillId="4" borderId="33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vertical="center" wrapText="1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164" fontId="3" fillId="4" borderId="24" xfId="0" applyNumberFormat="1" applyFont="1" applyFill="1" applyBorder="1" applyAlignment="1" applyProtection="1">
      <alignment horizontal="center"/>
      <protection locked="0"/>
    </xf>
    <xf numFmtId="164" fontId="3" fillId="4" borderId="25" xfId="0" applyNumberFormat="1" applyFont="1" applyFill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Protection="1"/>
    <xf numFmtId="0" fontId="20" fillId="3" borderId="5" xfId="0" applyFont="1" applyFill="1" applyBorder="1" applyAlignment="1" applyProtection="1">
      <alignment horizontal="center" vertical="center"/>
    </xf>
    <xf numFmtId="0" fontId="20" fillId="3" borderId="6" xfId="0" applyFont="1" applyFill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center" vertical="center"/>
    </xf>
    <xf numFmtId="0" fontId="4" fillId="4" borderId="0" xfId="1" applyFont="1" applyFill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vertical="center" wrapText="1"/>
    </xf>
    <xf numFmtId="0" fontId="3" fillId="4" borderId="0" xfId="0" applyFont="1" applyFill="1" applyAlignment="1" applyProtection="1">
      <alignment vertical="center" wrapText="1"/>
    </xf>
    <xf numFmtId="2" fontId="6" fillId="4" borderId="0" xfId="0" applyNumberFormat="1" applyFont="1" applyFill="1" applyProtection="1"/>
    <xf numFmtId="164" fontId="6" fillId="4" borderId="0" xfId="0" applyNumberFormat="1" applyFont="1" applyFill="1" applyProtection="1"/>
    <xf numFmtId="0" fontId="6" fillId="4" borderId="0" xfId="0" applyFont="1" applyFill="1" applyProtection="1"/>
    <xf numFmtId="0" fontId="8" fillId="4" borderId="0" xfId="0" applyFont="1" applyFill="1" applyProtection="1"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0" fontId="22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2" xfId="0" applyFont="1" applyFill="1" applyBorder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8" fillId="4" borderId="17" xfId="0" applyFont="1" applyFill="1" applyBorder="1" applyProtection="1"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8" fillId="4" borderId="12" xfId="0" applyFont="1" applyFill="1" applyBorder="1" applyProtection="1"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10" fillId="4" borderId="12" xfId="0" applyFont="1" applyFill="1" applyBorder="1" applyProtection="1">
      <protection locked="0"/>
    </xf>
    <xf numFmtId="0" fontId="11" fillId="4" borderId="0" xfId="0" applyFont="1" applyFill="1" applyBorder="1" applyProtection="1">
      <protection locked="0"/>
    </xf>
    <xf numFmtId="0" fontId="11" fillId="4" borderId="12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13" fillId="4" borderId="13" xfId="0" applyFont="1" applyFill="1" applyBorder="1" applyAlignment="1" applyProtection="1">
      <alignment horizontal="left"/>
      <protection locked="0"/>
    </xf>
    <xf numFmtId="0" fontId="13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Protection="1"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Protection="1"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8" fillId="4" borderId="11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Protection="1">
      <protection locked="0"/>
    </xf>
    <xf numFmtId="0" fontId="8" fillId="4" borderId="0" xfId="0" applyFont="1" applyFill="1" applyProtection="1"/>
    <xf numFmtId="0" fontId="3" fillId="4" borderId="0" xfId="0" applyFont="1" applyFill="1" applyAlignment="1" applyProtection="1">
      <alignment vertical="center"/>
    </xf>
    <xf numFmtId="0" fontId="16" fillId="4" borderId="0" xfId="0" applyFont="1" applyFill="1" applyProtection="1"/>
    <xf numFmtId="0" fontId="8" fillId="4" borderId="0" xfId="0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  <protection hidden="1"/>
    </xf>
    <xf numFmtId="165" fontId="9" fillId="5" borderId="14" xfId="0" applyNumberFormat="1" applyFont="1" applyFill="1" applyBorder="1" applyAlignment="1" applyProtection="1">
      <alignment horizontal="center"/>
      <protection hidden="1"/>
    </xf>
    <xf numFmtId="2" fontId="17" fillId="5" borderId="4" xfId="2" applyNumberFormat="1" applyFont="1" applyFill="1" applyBorder="1" applyAlignment="1" applyProtection="1">
      <alignment horizontal="center"/>
      <protection hidden="1"/>
    </xf>
    <xf numFmtId="2" fontId="13" fillId="5" borderId="0" xfId="0" applyNumberFormat="1" applyFont="1" applyFill="1" applyBorder="1" applyAlignment="1" applyProtection="1">
      <alignment horizontal="center"/>
      <protection hidden="1"/>
    </xf>
    <xf numFmtId="0" fontId="13" fillId="5" borderId="0" xfId="0" applyFont="1" applyFill="1" applyBorder="1" applyAlignment="1" applyProtection="1">
      <alignment horizontal="center"/>
      <protection hidden="1"/>
    </xf>
    <xf numFmtId="0" fontId="17" fillId="5" borderId="4" xfId="2" applyFont="1" applyFill="1" applyBorder="1" applyAlignment="1" applyProtection="1">
      <alignment horizontal="center"/>
      <protection hidden="1"/>
    </xf>
    <xf numFmtId="165" fontId="11" fillId="5" borderId="0" xfId="0" applyNumberFormat="1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Protection="1"/>
    <xf numFmtId="0" fontId="3" fillId="4" borderId="14" xfId="0" applyFont="1" applyFill="1" applyBorder="1" applyProtection="1"/>
    <xf numFmtId="0" fontId="3" fillId="4" borderId="15" xfId="0" applyFont="1" applyFill="1" applyBorder="1" applyProtection="1"/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8" fillId="4" borderId="15" xfId="0" applyFont="1" applyFill="1" applyBorder="1" applyProtection="1"/>
    <xf numFmtId="0" fontId="15" fillId="4" borderId="0" xfId="0" applyFont="1" applyFill="1" applyProtection="1"/>
  </cellXfs>
  <cellStyles count="4">
    <cellStyle name="Heading 2" xfId="2" builtinId="17"/>
    <cellStyle name="Hyperlink" xfId="1" builtinId="8"/>
    <cellStyle name="Normal" xfId="0" builtinId="0"/>
    <cellStyle name="Style 1" xfId="3" xr:uid="{60340F88-4234-4415-AB42-35DA25848FED}"/>
  </cellStyles>
  <dxfs count="10">
    <dxf>
      <fill>
        <patternFill>
          <bgColor rgb="FF2FFF2F"/>
        </patternFill>
      </fill>
    </dxf>
    <dxf>
      <fill>
        <patternFill>
          <bgColor rgb="FF27EFF9"/>
        </patternFill>
      </fill>
    </dxf>
    <dxf>
      <fill>
        <patternFill>
          <bgColor rgb="FFFF37FF"/>
        </patternFill>
      </fill>
    </dxf>
    <dxf>
      <fill>
        <patternFill>
          <bgColor rgb="FFFF2DFF"/>
        </patternFill>
      </fill>
    </dxf>
    <dxf>
      <fill>
        <patternFill>
          <bgColor rgb="FF11FF11"/>
        </patternFill>
      </fill>
    </dxf>
    <dxf>
      <fill>
        <patternFill>
          <bgColor rgb="FFFF2DFF"/>
        </patternFill>
      </fill>
    </dxf>
    <dxf>
      <fill>
        <patternFill>
          <bgColor rgb="FF11FF11"/>
        </patternFill>
      </fill>
    </dxf>
    <dxf>
      <fill>
        <patternFill>
          <bgColor rgb="FFFF37FF"/>
        </patternFill>
      </fill>
    </dxf>
    <dxf>
      <fill>
        <patternFill>
          <bgColor rgb="FF27EFF9"/>
        </patternFill>
      </fill>
    </dxf>
    <dxf>
      <fill>
        <patternFill>
          <bgColor rgb="FF2FFF2F"/>
        </patternFill>
      </fill>
    </dxf>
  </dxfs>
  <tableStyles count="0" defaultTableStyle="TableStyleMedium9" defaultPivotStyle="PivotStyleLight16"/>
  <colors>
    <mruColors>
      <color rgb="FF00FF99"/>
      <color rgb="FFFAA782"/>
      <color rgb="FFF553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 Value (MΩ) </a:t>
            </a:r>
          </a:p>
        </c:rich>
      </c:tx>
      <c:layout>
        <c:manualLayout>
          <c:xMode val="edge"/>
          <c:yMode val="edge"/>
          <c:x val="0.34950009761176548"/>
          <c:y val="3.640493536438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33552055993005"/>
          <c:y val="0.1901738845144357"/>
          <c:w val="0.8497755905511819"/>
          <c:h val="0.5298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4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'IR Graph'!$I$23:$I$48</c:f>
              <c:strCache>
                <c:ptCount val="3"/>
                <c:pt idx="0">
                  <c:v>14-Jan-23</c:v>
                </c:pt>
                <c:pt idx="1">
                  <c:v>15-Jan-23</c:v>
                </c:pt>
                <c:pt idx="2">
                  <c:v>16-Jan-23</c:v>
                </c:pt>
              </c:strCache>
            </c:strRef>
          </c:cat>
          <c:val>
            <c:numRef>
              <c:f>'IR Graph'!$H$10:$H$48</c:f>
              <c:numCache>
                <c:formatCode>0.00</c:formatCode>
                <c:ptCount val="39"/>
                <c:pt idx="0">
                  <c:v>12.125732532083184</c:v>
                </c:pt>
                <c:pt idx="1">
                  <c:v>3.6934332400347492</c:v>
                </c:pt>
                <c:pt idx="2">
                  <c:v>1.2311444133449163</c:v>
                </c:pt>
                <c:pt idx="3">
                  <c:v>1.3397168281703664</c:v>
                </c:pt>
                <c:pt idx="4">
                  <c:v>1</c:v>
                </c:pt>
                <c:pt idx="5">
                  <c:v>1.4142135623730949</c:v>
                </c:pt>
                <c:pt idx="6">
                  <c:v>1.25</c:v>
                </c:pt>
                <c:pt idx="7">
                  <c:v>1.25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C-4EF9-AC4C-43F9B21CB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397464512"/>
        <c:axId val="1"/>
      </c:barChart>
      <c:dateAx>
        <c:axId val="397464512"/>
        <c:scaling>
          <c:orientation val="minMax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2"/>
        <c:minorUnit val="1"/>
      </c:dateAx>
      <c:valAx>
        <c:axId val="1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46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Radio" checked="Checked" firstButton="1" fmlaLink="$E$19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forumelectrical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s://forumelectrical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</xdr:row>
          <xdr:rowOff>133350</xdr:rowOff>
        </xdr:from>
        <xdr:to>
          <xdr:col>3</xdr:col>
          <xdr:colOff>457200</xdr:colOff>
          <xdr:row>18</xdr:row>
          <xdr:rowOff>105833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18</xdr:row>
          <xdr:rowOff>123825</xdr:rowOff>
        </xdr:from>
        <xdr:to>
          <xdr:col>3</xdr:col>
          <xdr:colOff>457200</xdr:colOff>
          <xdr:row>19</xdr:row>
          <xdr:rowOff>146050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19</xdr:row>
          <xdr:rowOff>152400</xdr:rowOff>
        </xdr:from>
        <xdr:to>
          <xdr:col>3</xdr:col>
          <xdr:colOff>447675</xdr:colOff>
          <xdr:row>20</xdr:row>
          <xdr:rowOff>174625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391583</xdr:colOff>
      <xdr:row>0</xdr:row>
      <xdr:rowOff>0</xdr:rowOff>
    </xdr:from>
    <xdr:to>
      <xdr:col>9</xdr:col>
      <xdr:colOff>1526117</xdr:colOff>
      <xdr:row>0</xdr:row>
      <xdr:rowOff>836083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E6753-AE35-51C0-C424-77EE42E8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833" y="0"/>
          <a:ext cx="4701117" cy="836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9</xdr:row>
      <xdr:rowOff>57150</xdr:rowOff>
    </xdr:from>
    <xdr:to>
      <xdr:col>16</xdr:col>
      <xdr:colOff>342900</xdr:colOff>
      <xdr:row>28</xdr:row>
      <xdr:rowOff>38100</xdr:rowOff>
    </xdr:to>
    <xdr:graphicFrame macro="">
      <xdr:nvGraphicFramePr>
        <xdr:cNvPr id="3246" name="Chart 2">
          <a:extLst>
            <a:ext uri="{FF2B5EF4-FFF2-40B4-BE49-F238E27FC236}">
              <a16:creationId xmlns:a16="http://schemas.microsoft.com/office/drawing/2014/main" id="{9921AE0A-7A2C-C957-B7BD-A7DF1076B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529166</xdr:colOff>
      <xdr:row>6</xdr:row>
      <xdr:rowOff>148167</xdr:rowOff>
    </xdr:from>
    <xdr:to>
      <xdr:col>14</xdr:col>
      <xdr:colOff>393700</xdr:colOff>
      <xdr:row>8</xdr:row>
      <xdr:rowOff>409152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DE6753-AE35-51C0-C424-77EE42E8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583" y="1248834"/>
          <a:ext cx="3600450" cy="514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</sheetPr>
  <dimension ref="B1:AK241"/>
  <sheetViews>
    <sheetView topLeftCell="A7" zoomScale="90" zoomScaleNormal="90" workbookViewId="0">
      <selection activeCell="I23" sqref="I23"/>
    </sheetView>
  </sheetViews>
  <sheetFormatPr defaultRowHeight="15" x14ac:dyDescent="0.3"/>
  <cols>
    <col min="1" max="1" width="2" style="12" customWidth="1"/>
    <col min="2" max="2" width="9.140625" style="12"/>
    <col min="3" max="3" width="34" style="12" customWidth="1"/>
    <col min="4" max="4" width="11.5703125" style="12" customWidth="1"/>
    <col min="5" max="5" width="10.85546875" style="12" customWidth="1"/>
    <col min="6" max="6" width="9.140625" style="12"/>
    <col min="7" max="7" width="2.140625" style="12" customWidth="1"/>
    <col min="8" max="8" width="9.140625" style="12"/>
    <col min="9" max="9" width="10.42578125" style="12" customWidth="1"/>
    <col min="10" max="10" width="30.42578125" style="12" customWidth="1"/>
    <col min="11" max="11" width="21.140625" style="12" customWidth="1"/>
    <col min="12" max="12" width="8" style="12" customWidth="1"/>
    <col min="13" max="14" width="9.140625" style="12" hidden="1" customWidth="1"/>
    <col min="15" max="15" width="18" style="12" hidden="1" customWidth="1"/>
    <col min="16" max="16" width="9.140625" style="12" hidden="1" customWidth="1"/>
    <col min="17" max="17" width="25.85546875" style="12" hidden="1" customWidth="1"/>
    <col min="18" max="20" width="0" style="12" hidden="1" customWidth="1"/>
    <col min="21" max="21" width="23.5703125" style="12" hidden="1" customWidth="1"/>
    <col min="22" max="32" width="0" style="12" hidden="1" customWidth="1"/>
    <col min="33" max="37" width="9.140625" style="32"/>
    <col min="38" max="16384" width="9.140625" style="12"/>
  </cols>
  <sheetData>
    <row r="1" spans="2:37" s="88" customFormat="1" ht="80.25" customHeight="1" thickBot="1" x14ac:dyDescent="0.3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2:37" ht="28.5" thickBot="1" x14ac:dyDescent="0.35">
      <c r="B2" s="45" t="s">
        <v>44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2:37" ht="9.75" customHeight="1" thickBot="1" x14ac:dyDescent="0.35"/>
    <row r="4" spans="2:37" ht="18.75" customHeight="1" x14ac:dyDescent="0.3">
      <c r="B4" s="48" t="s">
        <v>49</v>
      </c>
      <c r="C4" s="49"/>
      <c r="D4" s="49"/>
      <c r="E4" s="49"/>
      <c r="F4" s="50"/>
      <c r="H4" s="48" t="s">
        <v>50</v>
      </c>
      <c r="I4" s="49"/>
      <c r="J4" s="49"/>
      <c r="K4" s="49"/>
      <c r="L4" s="50"/>
    </row>
    <row r="5" spans="2:37" s="58" customFormat="1" x14ac:dyDescent="0.3">
      <c r="B5" s="51"/>
      <c r="C5" s="52"/>
      <c r="D5" s="52"/>
      <c r="E5" s="52"/>
      <c r="F5" s="53"/>
      <c r="G5" s="54"/>
      <c r="H5" s="55" t="s">
        <v>28</v>
      </c>
      <c r="I5" s="56"/>
      <c r="J5" s="56"/>
      <c r="K5" s="1" t="s">
        <v>30</v>
      </c>
      <c r="L5" s="57"/>
      <c r="M5" s="54"/>
      <c r="N5" s="54"/>
      <c r="O5" s="54"/>
      <c r="P5" s="54"/>
      <c r="Q5" s="54"/>
      <c r="AG5" s="89"/>
      <c r="AH5" s="89"/>
      <c r="AI5" s="89"/>
      <c r="AJ5" s="89"/>
      <c r="AK5" s="89"/>
    </row>
    <row r="6" spans="2:37" x14ac:dyDescent="0.3">
      <c r="B6" s="59"/>
      <c r="C6" s="60" t="s">
        <v>0</v>
      </c>
      <c r="D6" s="60"/>
      <c r="E6" s="2">
        <v>0.32</v>
      </c>
      <c r="F6" s="61" t="s">
        <v>43</v>
      </c>
      <c r="G6" s="44"/>
      <c r="H6" s="62" t="s">
        <v>20</v>
      </c>
      <c r="I6" s="63"/>
      <c r="J6" s="63"/>
      <c r="K6" s="1" t="s">
        <v>22</v>
      </c>
      <c r="L6" s="64"/>
      <c r="M6" s="44"/>
      <c r="N6" s="44"/>
      <c r="O6" s="44"/>
      <c r="P6" s="44"/>
      <c r="Q6" s="44"/>
    </row>
    <row r="7" spans="2:37" x14ac:dyDescent="0.3">
      <c r="B7" s="59"/>
      <c r="C7" s="60"/>
      <c r="D7" s="60"/>
      <c r="E7" s="60"/>
      <c r="F7" s="61"/>
      <c r="G7" s="44"/>
      <c r="H7" s="65" t="str">
        <f>IF(K5=W29,"","Outer Diameter of Conductor Insulation")</f>
        <v/>
      </c>
      <c r="I7" s="66"/>
      <c r="J7" s="66"/>
      <c r="K7" s="2">
        <v>30</v>
      </c>
      <c r="L7" s="67" t="s">
        <v>40</v>
      </c>
      <c r="M7" s="44"/>
      <c r="N7" s="44"/>
      <c r="O7" s="44"/>
      <c r="P7" s="44"/>
      <c r="Q7" s="44"/>
    </row>
    <row r="8" spans="2:37" ht="16.5" x14ac:dyDescent="0.3">
      <c r="B8" s="59"/>
      <c r="C8" s="68" t="s">
        <v>9</v>
      </c>
      <c r="D8" s="60"/>
      <c r="E8" s="92">
        <f>IF(E6="","",E6+1)</f>
        <v>1.32</v>
      </c>
      <c r="F8" s="69" t="s">
        <v>56</v>
      </c>
      <c r="G8" s="44"/>
      <c r="H8" s="65" t="s">
        <v>27</v>
      </c>
      <c r="I8" s="66"/>
      <c r="J8" s="66"/>
      <c r="K8" s="2">
        <v>25</v>
      </c>
      <c r="L8" s="67" t="s">
        <v>40</v>
      </c>
      <c r="M8" s="44"/>
      <c r="N8" s="44"/>
      <c r="O8" s="44"/>
      <c r="P8" s="44"/>
      <c r="Q8" s="44"/>
    </row>
    <row r="9" spans="2:37" x14ac:dyDescent="0.3">
      <c r="B9" s="59"/>
      <c r="C9" s="60"/>
      <c r="D9" s="60"/>
      <c r="E9" s="70"/>
      <c r="F9" s="61"/>
      <c r="G9" s="44"/>
      <c r="H9" s="65" t="str">
        <f>IF(K5=W28,"","Thickness of Jacket Insulation")</f>
        <v>Thickness of Jacket Insulation</v>
      </c>
      <c r="I9" s="66"/>
      <c r="J9" s="66"/>
      <c r="K9" s="2">
        <v>12</v>
      </c>
      <c r="L9" s="67" t="s">
        <v>40</v>
      </c>
      <c r="M9" s="44">
        <f>K8+2*K9+2*K10</f>
        <v>61</v>
      </c>
      <c r="N9" s="44"/>
      <c r="O9" s="44"/>
      <c r="P9" s="44"/>
      <c r="Q9" s="44"/>
    </row>
    <row r="10" spans="2:37" x14ac:dyDescent="0.3">
      <c r="B10" s="59"/>
      <c r="C10" s="60"/>
      <c r="D10" s="60"/>
      <c r="E10" s="60"/>
      <c r="F10" s="61"/>
      <c r="G10" s="44"/>
      <c r="H10" s="65" t="str">
        <f>IF(K5=W28,"","Thickness of Conductor Insulation")</f>
        <v>Thickness of Conductor Insulation</v>
      </c>
      <c r="I10" s="66"/>
      <c r="J10" s="66"/>
      <c r="K10" s="2">
        <v>6</v>
      </c>
      <c r="L10" s="67" t="s">
        <v>40</v>
      </c>
      <c r="M10" s="44"/>
      <c r="N10" s="44"/>
      <c r="O10" s="44"/>
      <c r="P10" s="44"/>
      <c r="Q10" s="44"/>
    </row>
    <row r="11" spans="2:37" ht="19.5" thickBot="1" x14ac:dyDescent="0.35">
      <c r="B11" s="71"/>
      <c r="C11" s="72"/>
      <c r="D11" s="72"/>
      <c r="E11" s="72"/>
      <c r="F11" s="73"/>
      <c r="G11" s="44"/>
      <c r="H11" s="74" t="s">
        <v>41</v>
      </c>
      <c r="I11" s="75"/>
      <c r="J11" s="75"/>
      <c r="K11" s="93">
        <f>IF(K7="","",(U35*LOG10(V35/K8)))</f>
        <v>952.97897279327435</v>
      </c>
      <c r="L11" s="76" t="s">
        <v>57</v>
      </c>
      <c r="M11" s="44"/>
      <c r="N11" s="44"/>
      <c r="O11" s="44"/>
      <c r="P11" s="44"/>
      <c r="Q11" s="44"/>
    </row>
    <row r="12" spans="2:37" ht="9" customHeight="1" thickBot="1" x14ac:dyDescent="0.35">
      <c r="G12" s="44"/>
      <c r="H12" s="77"/>
      <c r="I12" s="77"/>
      <c r="J12" s="77"/>
      <c r="K12" s="3"/>
      <c r="L12" s="78"/>
      <c r="M12" s="44"/>
      <c r="N12" s="44"/>
      <c r="O12" s="44"/>
      <c r="P12" s="44"/>
      <c r="Q12" s="44"/>
    </row>
    <row r="13" spans="2:37" s="80" customFormat="1" ht="20.25" customHeight="1" x14ac:dyDescent="0.25">
      <c r="B13" s="48" t="s">
        <v>51</v>
      </c>
      <c r="C13" s="49"/>
      <c r="D13" s="49"/>
      <c r="E13" s="49"/>
      <c r="F13" s="50"/>
      <c r="G13" s="79"/>
      <c r="H13" s="48" t="s">
        <v>52</v>
      </c>
      <c r="I13" s="49"/>
      <c r="J13" s="49"/>
      <c r="K13" s="49"/>
      <c r="L13" s="50"/>
      <c r="M13" s="79"/>
      <c r="N13" s="79"/>
      <c r="O13" s="79"/>
      <c r="P13" s="79"/>
      <c r="Q13" s="79"/>
      <c r="AG13" s="90"/>
      <c r="AH13" s="90"/>
      <c r="AI13" s="90"/>
      <c r="AJ13" s="90"/>
      <c r="AK13" s="90"/>
    </row>
    <row r="14" spans="2:37" x14ac:dyDescent="0.3">
      <c r="B14" s="59"/>
      <c r="C14" s="60"/>
      <c r="D14" s="60"/>
      <c r="E14" s="60"/>
      <c r="F14" s="61"/>
      <c r="G14" s="44"/>
      <c r="H14" s="81"/>
      <c r="I14" s="82"/>
      <c r="J14" s="82"/>
      <c r="K14" s="82"/>
      <c r="L14" s="64"/>
      <c r="M14" s="44"/>
      <c r="N14" s="44"/>
      <c r="O14" s="44"/>
      <c r="P14" s="44"/>
      <c r="Q14" s="44"/>
      <c r="T14" s="12" t="s">
        <v>13</v>
      </c>
      <c r="U14" s="12" t="s">
        <v>12</v>
      </c>
      <c r="V14" s="12">
        <f>IF(E15&lt;=30,3,2)</f>
        <v>2</v>
      </c>
    </row>
    <row r="15" spans="2:37" ht="18" customHeight="1" x14ac:dyDescent="0.3">
      <c r="B15" s="59"/>
      <c r="C15" s="60" t="s">
        <v>10</v>
      </c>
      <c r="D15" s="60"/>
      <c r="E15" s="2">
        <v>60</v>
      </c>
      <c r="F15" s="61" t="s">
        <v>11</v>
      </c>
      <c r="G15" s="44"/>
      <c r="H15" s="83" t="s">
        <v>53</v>
      </c>
      <c r="I15" s="84"/>
      <c r="J15" s="84"/>
      <c r="K15" s="4">
        <v>20</v>
      </c>
      <c r="L15" s="64"/>
      <c r="M15" s="44"/>
      <c r="N15" s="44"/>
      <c r="O15" s="44"/>
      <c r="P15" s="44"/>
      <c r="Q15" s="44"/>
      <c r="S15" s="12">
        <v>1</v>
      </c>
      <c r="T15" s="12">
        <v>1.5</v>
      </c>
      <c r="U15" s="12">
        <v>1</v>
      </c>
    </row>
    <row r="16" spans="2:37" ht="18" thickBot="1" x14ac:dyDescent="0.35">
      <c r="B16" s="59"/>
      <c r="C16" s="60" t="s">
        <v>2</v>
      </c>
      <c r="D16" s="60"/>
      <c r="E16" s="2">
        <v>440</v>
      </c>
      <c r="F16" s="61" t="s">
        <v>4</v>
      </c>
      <c r="G16" s="44"/>
      <c r="H16" s="85" t="s">
        <v>55</v>
      </c>
      <c r="I16" s="86"/>
      <c r="J16" s="97" t="str">
        <f>IF(K16&lt;=0.5,"Poor",IF(K16&gt;=0.6,IF(K16&lt;=1,"O.K",IF(K16&gt;1,"Excellent"))))</f>
        <v>Excellent</v>
      </c>
      <c r="K16" s="94">
        <f>IF(K15=0,"",50/K15)</f>
        <v>2.5</v>
      </c>
      <c r="L16" s="67" t="s">
        <v>57</v>
      </c>
      <c r="M16" s="44"/>
      <c r="N16" s="44"/>
      <c r="O16" s="44"/>
      <c r="P16" s="44"/>
      <c r="Q16" s="44"/>
      <c r="S16" s="12">
        <v>2</v>
      </c>
      <c r="T16" s="12">
        <v>30</v>
      </c>
      <c r="U16" s="12">
        <v>20</v>
      </c>
    </row>
    <row r="17" spans="2:23" ht="15.75" thickTop="1" x14ac:dyDescent="0.3">
      <c r="B17" s="59"/>
      <c r="C17" s="60" t="s">
        <v>3</v>
      </c>
      <c r="D17" s="60"/>
      <c r="E17" s="2">
        <v>11</v>
      </c>
      <c r="F17" s="61" t="s">
        <v>1</v>
      </c>
      <c r="G17" s="44"/>
      <c r="H17" s="83" t="s">
        <v>54</v>
      </c>
      <c r="I17" s="84"/>
      <c r="J17" s="84"/>
      <c r="K17" s="4">
        <v>10</v>
      </c>
      <c r="L17" s="64"/>
      <c r="M17" s="44"/>
      <c r="N17" s="44"/>
      <c r="O17" s="44"/>
      <c r="P17" s="44"/>
      <c r="Q17" s="44"/>
      <c r="S17" s="12">
        <v>3</v>
      </c>
      <c r="T17" s="12">
        <v>30</v>
      </c>
      <c r="U17" s="12">
        <v>20</v>
      </c>
    </row>
    <row r="18" spans="2:23" ht="18.75" x14ac:dyDescent="0.3">
      <c r="B18" s="59"/>
      <c r="C18" s="60" t="s">
        <v>8</v>
      </c>
      <c r="D18" s="60"/>
      <c r="E18" s="60"/>
      <c r="F18" s="61"/>
      <c r="G18" s="44"/>
      <c r="H18" s="85" t="s">
        <v>55</v>
      </c>
      <c r="I18" s="86"/>
      <c r="J18" s="96" t="str">
        <f>IF(K18&lt;=0.5,"Poor",IF(K18&gt;=0.6,IF(K18&lt;=1,"O.K",IF(K18&gt;1,"Excellent"))))</f>
        <v>Excellent</v>
      </c>
      <c r="K18" s="95">
        <f>IF(K17=0,"",50/K17)</f>
        <v>5</v>
      </c>
      <c r="L18" s="67" t="s">
        <v>57</v>
      </c>
      <c r="M18" s="44"/>
      <c r="N18" s="44"/>
      <c r="O18" s="44"/>
      <c r="P18" s="44"/>
      <c r="Q18" s="44"/>
    </row>
    <row r="19" spans="2:23" x14ac:dyDescent="0.3">
      <c r="B19" s="59"/>
      <c r="C19" s="60" t="s">
        <v>5</v>
      </c>
      <c r="D19" s="60"/>
      <c r="E19" s="5">
        <v>1</v>
      </c>
      <c r="F19" s="61"/>
      <c r="G19" s="44"/>
      <c r="H19" s="81"/>
      <c r="I19" s="82"/>
      <c r="J19" s="82"/>
      <c r="K19" s="82"/>
      <c r="L19" s="64"/>
      <c r="M19" s="44"/>
      <c r="N19" s="44"/>
      <c r="O19" s="44"/>
      <c r="P19" s="44"/>
      <c r="Q19" s="44"/>
      <c r="T19" s="12">
        <f>VLOOKUP(E19,S15:U17,V14,0)</f>
        <v>1.5</v>
      </c>
    </row>
    <row r="20" spans="2:23" x14ac:dyDescent="0.3">
      <c r="B20" s="59"/>
      <c r="C20" s="60" t="s">
        <v>6</v>
      </c>
      <c r="D20" s="60"/>
      <c r="E20" s="60"/>
      <c r="F20" s="61"/>
      <c r="G20" s="44"/>
      <c r="H20" s="81"/>
      <c r="I20" s="82"/>
      <c r="J20" s="82"/>
      <c r="K20" s="82"/>
      <c r="L20" s="64"/>
      <c r="M20" s="44"/>
      <c r="N20" s="44"/>
      <c r="O20" s="44"/>
      <c r="P20" s="44"/>
      <c r="Q20" s="44"/>
    </row>
    <row r="21" spans="2:23" x14ac:dyDescent="0.3">
      <c r="B21" s="59"/>
      <c r="C21" s="60" t="s">
        <v>7</v>
      </c>
      <c r="D21" s="60"/>
      <c r="E21" s="60"/>
      <c r="F21" s="61"/>
      <c r="G21" s="44"/>
      <c r="H21" s="81"/>
      <c r="I21" s="82"/>
      <c r="J21" s="82"/>
      <c r="K21" s="82"/>
      <c r="L21" s="64"/>
      <c r="M21" s="44"/>
      <c r="N21" s="44"/>
      <c r="O21" s="44"/>
      <c r="P21" s="44"/>
      <c r="Q21" s="44"/>
    </row>
    <row r="22" spans="2:23" ht="16.5" x14ac:dyDescent="0.3">
      <c r="B22" s="59"/>
      <c r="C22" s="68" t="s">
        <v>14</v>
      </c>
      <c r="D22" s="87"/>
      <c r="E22" s="98">
        <f>IF(E16=0,0,((T19*E16)/SQRT(E17)))</f>
        <v>198.997487421324</v>
      </c>
      <c r="F22" s="69" t="s">
        <v>56</v>
      </c>
      <c r="G22" s="44"/>
      <c r="H22" s="81"/>
      <c r="I22" s="82"/>
      <c r="J22" s="82"/>
      <c r="K22" s="82"/>
      <c r="L22" s="64"/>
      <c r="M22" s="44"/>
      <c r="N22" s="44"/>
      <c r="O22" s="44"/>
      <c r="P22" s="44"/>
      <c r="Q22" s="44"/>
    </row>
    <row r="23" spans="2:23" s="32" customFormat="1" ht="41.25" customHeight="1" thickBot="1" x14ac:dyDescent="0.35">
      <c r="B23" s="99"/>
      <c r="C23" s="100"/>
      <c r="D23" s="100"/>
      <c r="E23" s="100"/>
      <c r="F23" s="101"/>
      <c r="G23" s="88"/>
      <c r="H23" s="102"/>
      <c r="I23" s="103"/>
      <c r="J23" s="103"/>
      <c r="K23" s="103"/>
      <c r="L23" s="104"/>
      <c r="M23" s="88"/>
      <c r="N23" s="88"/>
      <c r="O23" s="88"/>
      <c r="P23" s="88"/>
      <c r="Q23" s="88"/>
    </row>
    <row r="24" spans="2:23" s="32" customFormat="1" ht="35.25" customHeight="1" x14ac:dyDescent="0.3"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23" s="90" customFormat="1" ht="15" hidden="1" customHeight="1" x14ac:dyDescent="0.3">
      <c r="B25" s="32"/>
      <c r="C25" s="32"/>
      <c r="D25" s="32"/>
      <c r="E25" s="32"/>
      <c r="F25" s="32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2:23" s="32" customFormat="1" hidden="1" x14ac:dyDescent="0.3"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23" s="32" customFormat="1" ht="15" hidden="1" customHeight="1" x14ac:dyDescent="0.3"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23" s="32" customFormat="1" ht="15" hidden="1" customHeight="1" x14ac:dyDescent="0.3"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T28" s="32">
        <v>1</v>
      </c>
      <c r="U28" s="32" t="s">
        <v>21</v>
      </c>
      <c r="V28" s="32">
        <v>2640</v>
      </c>
      <c r="W28" s="32" t="s">
        <v>29</v>
      </c>
    </row>
    <row r="29" spans="2:23" s="32" customFormat="1" hidden="1" x14ac:dyDescent="0.3"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T29" s="32">
        <v>2</v>
      </c>
      <c r="U29" s="32" t="s">
        <v>22</v>
      </c>
      <c r="V29" s="32">
        <v>2460</v>
      </c>
      <c r="W29" s="32" t="s">
        <v>30</v>
      </c>
    </row>
    <row r="30" spans="2:23" s="32" customFormat="1" hidden="1" x14ac:dyDescent="0.3"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T30" s="32">
        <v>3</v>
      </c>
      <c r="U30" s="32" t="s">
        <v>23</v>
      </c>
      <c r="V30" s="32">
        <v>50000</v>
      </c>
    </row>
    <row r="31" spans="2:23" s="32" customFormat="1" hidden="1" x14ac:dyDescent="0.3"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T31" s="32">
        <v>4</v>
      </c>
      <c r="U31" s="32" t="s">
        <v>24</v>
      </c>
      <c r="V31" s="32">
        <v>30000</v>
      </c>
    </row>
    <row r="32" spans="2:23" s="32" customFormat="1" hidden="1" x14ac:dyDescent="0.3"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T32" s="32">
        <v>5</v>
      </c>
      <c r="U32" s="32" t="s">
        <v>25</v>
      </c>
      <c r="V32" s="32">
        <v>500</v>
      </c>
    </row>
    <row r="33" spans="2:22" s="32" customFormat="1" hidden="1" x14ac:dyDescent="0.3"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T33" s="32">
        <v>6</v>
      </c>
      <c r="U33" s="32" t="s">
        <v>26</v>
      </c>
      <c r="V33" s="32">
        <v>2000</v>
      </c>
    </row>
    <row r="34" spans="2:22" s="32" customFormat="1" hidden="1" x14ac:dyDescent="0.3"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22" s="32" customFormat="1" hidden="1" x14ac:dyDescent="0.3"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U35" s="32">
        <f>VLOOKUP(K6,U28:V33,2,0)</f>
        <v>2460</v>
      </c>
      <c r="V35" s="32">
        <f>IF(K5=W28,K7,M9)</f>
        <v>61</v>
      </c>
    </row>
    <row r="36" spans="2:22" s="32" customFormat="1" ht="5.25" hidden="1" customHeight="1" x14ac:dyDescent="0.3"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22" s="90" customFormat="1" ht="18.75" hidden="1" x14ac:dyDescent="0.3">
      <c r="B37" s="32"/>
      <c r="C37" s="32"/>
      <c r="D37" s="32"/>
      <c r="E37" s="32"/>
      <c r="F37" s="32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2:22" s="32" customFormat="1" hidden="1" x14ac:dyDescent="0.3"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22" s="32" customFormat="1" hidden="1" x14ac:dyDescent="0.3"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22" s="32" customFormat="1" hidden="1" x14ac:dyDescent="0.3"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22" s="32" customFormat="1" hidden="1" x14ac:dyDescent="0.3"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22" s="32" customFormat="1" hidden="1" x14ac:dyDescent="0.3"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22" s="32" customFormat="1" hidden="1" x14ac:dyDescent="0.3"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22" s="32" customFormat="1" hidden="1" x14ac:dyDescent="0.3"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22" s="32" customFormat="1" hidden="1" x14ac:dyDescent="0.3"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22" s="32" customFormat="1" hidden="1" x14ac:dyDescent="0.3"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22" s="32" customFormat="1" hidden="1" x14ac:dyDescent="0.3"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22" s="32" customFormat="1" hidden="1" x14ac:dyDescent="0.3"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7:17" s="32" customFormat="1" hidden="1" x14ac:dyDescent="0.3"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7:17" s="32" customFormat="1" hidden="1" x14ac:dyDescent="0.3"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7:17" s="32" customFormat="1" hidden="1" x14ac:dyDescent="0.3"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7:17" s="32" customFormat="1" hidden="1" x14ac:dyDescent="0.3"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7:17" s="32" customFormat="1" hidden="1" x14ac:dyDescent="0.3"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7:17" s="32" customFormat="1" hidden="1" x14ac:dyDescent="0.3"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7:17" s="32" customFormat="1" hidden="1" x14ac:dyDescent="0.3"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7:17" s="32" customFormat="1" hidden="1" x14ac:dyDescent="0.3"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7:17" s="32" customFormat="1" hidden="1" x14ac:dyDescent="0.3"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7:17" s="32" customFormat="1" hidden="1" x14ac:dyDescent="0.3"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7:17" s="32" customFormat="1" hidden="1" x14ac:dyDescent="0.3"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7:17" s="32" customFormat="1" hidden="1" x14ac:dyDescent="0.3"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7:17" s="32" customFormat="1" hidden="1" x14ac:dyDescent="0.3"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7:17" s="32" customFormat="1" hidden="1" x14ac:dyDescent="0.3"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7:17" s="32" customFormat="1" hidden="1" x14ac:dyDescent="0.3"/>
    <row r="64" spans="7:17" s="32" customFormat="1" hidden="1" x14ac:dyDescent="0.3"/>
    <row r="65" s="32" customFormat="1" hidden="1" x14ac:dyDescent="0.3"/>
    <row r="66" s="32" customFormat="1" hidden="1" x14ac:dyDescent="0.3"/>
    <row r="67" s="32" customFormat="1" hidden="1" x14ac:dyDescent="0.3"/>
    <row r="68" s="32" customFormat="1" hidden="1" x14ac:dyDescent="0.3"/>
    <row r="69" s="32" customFormat="1" hidden="1" x14ac:dyDescent="0.3"/>
    <row r="70" s="32" customFormat="1" hidden="1" x14ac:dyDescent="0.3"/>
    <row r="71" s="32" customFormat="1" hidden="1" x14ac:dyDescent="0.3"/>
    <row r="72" s="32" customFormat="1" hidden="1" x14ac:dyDescent="0.3"/>
    <row r="73" s="32" customFormat="1" hidden="1" x14ac:dyDescent="0.3"/>
    <row r="74" s="32" customFormat="1" hidden="1" x14ac:dyDescent="0.3"/>
    <row r="75" s="32" customFormat="1" hidden="1" x14ac:dyDescent="0.3"/>
    <row r="76" s="32" customFormat="1" hidden="1" x14ac:dyDescent="0.3"/>
    <row r="77" s="32" customFormat="1" hidden="1" x14ac:dyDescent="0.3"/>
    <row r="78" s="32" customFormat="1" hidden="1" x14ac:dyDescent="0.3"/>
    <row r="79" s="32" customFormat="1" hidden="1" x14ac:dyDescent="0.3"/>
    <row r="80" s="32" customFormat="1" hidden="1" x14ac:dyDescent="0.3"/>
    <row r="81" s="32" customFormat="1" hidden="1" x14ac:dyDescent="0.3"/>
    <row r="82" s="32" customFormat="1" hidden="1" x14ac:dyDescent="0.3"/>
    <row r="83" s="32" customFormat="1" hidden="1" x14ac:dyDescent="0.3"/>
    <row r="84" s="32" customFormat="1" hidden="1" x14ac:dyDescent="0.3"/>
    <row r="85" s="32" customFormat="1" hidden="1" x14ac:dyDescent="0.3"/>
    <row r="86" s="32" customFormat="1" hidden="1" x14ac:dyDescent="0.3"/>
    <row r="87" s="32" customFormat="1" hidden="1" x14ac:dyDescent="0.3"/>
    <row r="88" s="32" customFormat="1" hidden="1" x14ac:dyDescent="0.3"/>
    <row r="89" s="32" customFormat="1" hidden="1" x14ac:dyDescent="0.3"/>
    <row r="90" s="32" customFormat="1" hidden="1" x14ac:dyDescent="0.3"/>
    <row r="91" s="32" customFormat="1" hidden="1" x14ac:dyDescent="0.3"/>
    <row r="92" s="32" customFormat="1" hidden="1" x14ac:dyDescent="0.3"/>
    <row r="93" s="32" customFormat="1" hidden="1" x14ac:dyDescent="0.3"/>
    <row r="94" s="32" customFormat="1" hidden="1" x14ac:dyDescent="0.3"/>
    <row r="95" s="32" customFormat="1" hidden="1" x14ac:dyDescent="0.3"/>
    <row r="96" s="32" customFormat="1" hidden="1" x14ac:dyDescent="0.3"/>
    <row r="97" s="32" customFormat="1" hidden="1" x14ac:dyDescent="0.3"/>
    <row r="98" s="32" customFormat="1" hidden="1" x14ac:dyDescent="0.3"/>
    <row r="99" s="32" customFormat="1" hidden="1" x14ac:dyDescent="0.3"/>
    <row r="100" s="32" customFormat="1" hidden="1" x14ac:dyDescent="0.3"/>
    <row r="101" s="32" customFormat="1" hidden="1" x14ac:dyDescent="0.3"/>
    <row r="102" s="32" customFormat="1" hidden="1" x14ac:dyDescent="0.3"/>
    <row r="103" s="32" customFormat="1" hidden="1" x14ac:dyDescent="0.3"/>
    <row r="104" s="32" customFormat="1" hidden="1" x14ac:dyDescent="0.3"/>
    <row r="105" s="32" customFormat="1" hidden="1" x14ac:dyDescent="0.3"/>
    <row r="106" s="32" customFormat="1" hidden="1" x14ac:dyDescent="0.3"/>
    <row r="107" s="32" customFormat="1" hidden="1" x14ac:dyDescent="0.3"/>
    <row r="108" s="32" customFormat="1" hidden="1" x14ac:dyDescent="0.3"/>
    <row r="109" s="32" customFormat="1" hidden="1" x14ac:dyDescent="0.3"/>
    <row r="110" s="32" customFormat="1" hidden="1" x14ac:dyDescent="0.3"/>
    <row r="111" s="32" customFormat="1" hidden="1" x14ac:dyDescent="0.3"/>
    <row r="112" s="32" customFormat="1" hidden="1" x14ac:dyDescent="0.3"/>
    <row r="113" s="32" customFormat="1" hidden="1" x14ac:dyDescent="0.3"/>
    <row r="114" s="32" customFormat="1" hidden="1" x14ac:dyDescent="0.3"/>
    <row r="115" s="32" customFormat="1" hidden="1" x14ac:dyDescent="0.3"/>
    <row r="116" s="32" customFormat="1" hidden="1" x14ac:dyDescent="0.3"/>
    <row r="117" s="32" customFormat="1" hidden="1" x14ac:dyDescent="0.3"/>
    <row r="118" s="32" customFormat="1" hidden="1" x14ac:dyDescent="0.3"/>
    <row r="119" s="32" customFormat="1" hidden="1" x14ac:dyDescent="0.3"/>
    <row r="120" s="32" customFormat="1" hidden="1" x14ac:dyDescent="0.3"/>
    <row r="121" s="32" customFormat="1" hidden="1" x14ac:dyDescent="0.3"/>
    <row r="122" s="32" customFormat="1" hidden="1" x14ac:dyDescent="0.3"/>
    <row r="123" s="32" customFormat="1" hidden="1" x14ac:dyDescent="0.3"/>
    <row r="124" s="32" customFormat="1" hidden="1" x14ac:dyDescent="0.3"/>
    <row r="125" s="32" customFormat="1" hidden="1" x14ac:dyDescent="0.3"/>
    <row r="126" s="32" customFormat="1" hidden="1" x14ac:dyDescent="0.3"/>
    <row r="127" s="32" customFormat="1" hidden="1" x14ac:dyDescent="0.3"/>
    <row r="128" s="32" customFormat="1" hidden="1" x14ac:dyDescent="0.3"/>
    <row r="129" s="32" customFormat="1" hidden="1" x14ac:dyDescent="0.3"/>
    <row r="130" s="32" customFormat="1" hidden="1" x14ac:dyDescent="0.3"/>
    <row r="131" s="32" customFormat="1" hidden="1" x14ac:dyDescent="0.3"/>
    <row r="132" s="32" customFormat="1" hidden="1" x14ac:dyDescent="0.3"/>
    <row r="133" s="32" customFormat="1" hidden="1" x14ac:dyDescent="0.3"/>
    <row r="134" s="32" customFormat="1" hidden="1" x14ac:dyDescent="0.3"/>
    <row r="135" s="32" customFormat="1" hidden="1" x14ac:dyDescent="0.3"/>
    <row r="136" s="32" customFormat="1" hidden="1" x14ac:dyDescent="0.3"/>
    <row r="137" s="32" customFormat="1" hidden="1" x14ac:dyDescent="0.3"/>
    <row r="138" s="32" customFormat="1" hidden="1" x14ac:dyDescent="0.3"/>
    <row r="139" s="32" customFormat="1" hidden="1" x14ac:dyDescent="0.3"/>
    <row r="140" s="32" customFormat="1" hidden="1" x14ac:dyDescent="0.3"/>
    <row r="141" s="32" customFormat="1" hidden="1" x14ac:dyDescent="0.3"/>
    <row r="142" s="32" customFormat="1" hidden="1" x14ac:dyDescent="0.3"/>
    <row r="143" s="32" customFormat="1" hidden="1" x14ac:dyDescent="0.3"/>
    <row r="144" s="32" customFormat="1" hidden="1" x14ac:dyDescent="0.3"/>
    <row r="145" s="32" customFormat="1" hidden="1" x14ac:dyDescent="0.3"/>
    <row r="146" s="32" customFormat="1" hidden="1" x14ac:dyDescent="0.3"/>
    <row r="147" s="32" customFormat="1" hidden="1" x14ac:dyDescent="0.3"/>
    <row r="148" s="32" customFormat="1" hidden="1" x14ac:dyDescent="0.3"/>
    <row r="149" s="32" customFormat="1" hidden="1" x14ac:dyDescent="0.3"/>
    <row r="150" s="32" customFormat="1" hidden="1" x14ac:dyDescent="0.3"/>
    <row r="151" s="32" customFormat="1" hidden="1" x14ac:dyDescent="0.3"/>
    <row r="152" s="32" customFormat="1" hidden="1" x14ac:dyDescent="0.3"/>
    <row r="153" s="32" customFormat="1" hidden="1" x14ac:dyDescent="0.3"/>
    <row r="154" s="32" customFormat="1" hidden="1" x14ac:dyDescent="0.3"/>
    <row r="155" s="32" customFormat="1" hidden="1" x14ac:dyDescent="0.3"/>
    <row r="156" s="32" customFormat="1" hidden="1" x14ac:dyDescent="0.3"/>
    <row r="157" s="32" customFormat="1" hidden="1" x14ac:dyDescent="0.3"/>
    <row r="158" s="32" customFormat="1" hidden="1" x14ac:dyDescent="0.3"/>
    <row r="159" s="32" customFormat="1" hidden="1" x14ac:dyDescent="0.3"/>
    <row r="160" s="32" customFormat="1" hidden="1" x14ac:dyDescent="0.3"/>
    <row r="161" s="32" customFormat="1" hidden="1" x14ac:dyDescent="0.3"/>
    <row r="162" s="32" customFormat="1" hidden="1" x14ac:dyDescent="0.3"/>
    <row r="163" s="32" customFormat="1" hidden="1" x14ac:dyDescent="0.3"/>
    <row r="164" s="32" customFormat="1" hidden="1" x14ac:dyDescent="0.3"/>
    <row r="165" s="32" customFormat="1" hidden="1" x14ac:dyDescent="0.3"/>
    <row r="166" s="32" customFormat="1" hidden="1" x14ac:dyDescent="0.3"/>
    <row r="167" s="32" customFormat="1" hidden="1" x14ac:dyDescent="0.3"/>
    <row r="168" s="32" customFormat="1" hidden="1" x14ac:dyDescent="0.3"/>
    <row r="169" s="32" customFormat="1" hidden="1" x14ac:dyDescent="0.3"/>
    <row r="170" s="32" customFormat="1" hidden="1" x14ac:dyDescent="0.3"/>
    <row r="171" s="32" customFormat="1" hidden="1" x14ac:dyDescent="0.3"/>
    <row r="172" s="32" customFormat="1" hidden="1" x14ac:dyDescent="0.3"/>
    <row r="173" s="32" customFormat="1" hidden="1" x14ac:dyDescent="0.3"/>
    <row r="174" s="32" customFormat="1" hidden="1" x14ac:dyDescent="0.3"/>
    <row r="175" s="32" customFormat="1" hidden="1" x14ac:dyDescent="0.3"/>
    <row r="176" s="32" customFormat="1" hidden="1" x14ac:dyDescent="0.3"/>
    <row r="177" s="32" customFormat="1" hidden="1" x14ac:dyDescent="0.3"/>
    <row r="178" s="32" customFormat="1" hidden="1" x14ac:dyDescent="0.3"/>
    <row r="179" s="32" customFormat="1" hidden="1" x14ac:dyDescent="0.3"/>
    <row r="180" s="32" customFormat="1" hidden="1" x14ac:dyDescent="0.3"/>
    <row r="181" s="32" customFormat="1" hidden="1" x14ac:dyDescent="0.3"/>
    <row r="182" s="32" customFormat="1" hidden="1" x14ac:dyDescent="0.3"/>
    <row r="183" s="32" customFormat="1" hidden="1" x14ac:dyDescent="0.3"/>
    <row r="184" s="32" customFormat="1" hidden="1" x14ac:dyDescent="0.3"/>
    <row r="185" s="32" customFormat="1" hidden="1" x14ac:dyDescent="0.3"/>
    <row r="186" s="32" customFormat="1" hidden="1" x14ac:dyDescent="0.3"/>
    <row r="187" s="32" customFormat="1" hidden="1" x14ac:dyDescent="0.3"/>
    <row r="188" s="32" customFormat="1" hidden="1" x14ac:dyDescent="0.3"/>
    <row r="189" s="32" customFormat="1" hidden="1" x14ac:dyDescent="0.3"/>
    <row r="190" s="32" customFormat="1" hidden="1" x14ac:dyDescent="0.3"/>
    <row r="191" s="32" customFormat="1" hidden="1" x14ac:dyDescent="0.3"/>
    <row r="192" s="32" customFormat="1" hidden="1" x14ac:dyDescent="0.3"/>
    <row r="193" s="32" customFormat="1" hidden="1" x14ac:dyDescent="0.3"/>
    <row r="194" s="32" customFormat="1" hidden="1" x14ac:dyDescent="0.3"/>
    <row r="195" s="32" customFormat="1" hidden="1" x14ac:dyDescent="0.3"/>
    <row r="196" s="32" customFormat="1" hidden="1" x14ac:dyDescent="0.3"/>
    <row r="197" s="32" customFormat="1" hidden="1" x14ac:dyDescent="0.3"/>
    <row r="198" s="32" customFormat="1" hidden="1" x14ac:dyDescent="0.3"/>
    <row r="199" s="32" customFormat="1" hidden="1" x14ac:dyDescent="0.3"/>
    <row r="200" s="32" customFormat="1" hidden="1" x14ac:dyDescent="0.3"/>
    <row r="201" s="32" customFormat="1" hidden="1" x14ac:dyDescent="0.3"/>
    <row r="202" s="32" customFormat="1" hidden="1" x14ac:dyDescent="0.3"/>
    <row r="203" s="32" customFormat="1" hidden="1" x14ac:dyDescent="0.3"/>
    <row r="204" s="32" customFormat="1" hidden="1" x14ac:dyDescent="0.3"/>
    <row r="205" s="32" customFormat="1" hidden="1" x14ac:dyDescent="0.3"/>
    <row r="206" s="32" customFormat="1" hidden="1" x14ac:dyDescent="0.3"/>
    <row r="207" s="32" customFormat="1" hidden="1" x14ac:dyDescent="0.3"/>
    <row r="208" s="32" customFormat="1" hidden="1" x14ac:dyDescent="0.3"/>
    <row r="209" s="32" customFormat="1" hidden="1" x14ac:dyDescent="0.3"/>
    <row r="210" s="32" customFormat="1" hidden="1" x14ac:dyDescent="0.3"/>
    <row r="211" s="32" customFormat="1" hidden="1" x14ac:dyDescent="0.3"/>
    <row r="212" s="32" customFormat="1" hidden="1" x14ac:dyDescent="0.3"/>
    <row r="213" s="32" customFormat="1" hidden="1" x14ac:dyDescent="0.3"/>
    <row r="214" s="32" customFormat="1" hidden="1" x14ac:dyDescent="0.3"/>
    <row r="215" s="32" customFormat="1" hidden="1" x14ac:dyDescent="0.3"/>
    <row r="216" s="32" customFormat="1" hidden="1" x14ac:dyDescent="0.3"/>
    <row r="217" s="32" customFormat="1" hidden="1" x14ac:dyDescent="0.3"/>
    <row r="218" s="32" customFormat="1" x14ac:dyDescent="0.3"/>
    <row r="219" s="32" customFormat="1" x14ac:dyDescent="0.3"/>
    <row r="220" s="32" customFormat="1" x14ac:dyDescent="0.3"/>
    <row r="221" s="32" customFormat="1" x14ac:dyDescent="0.3"/>
    <row r="222" s="32" customFormat="1" x14ac:dyDescent="0.3"/>
    <row r="223" s="32" customFormat="1" x14ac:dyDescent="0.3"/>
    <row r="224" s="32" customFormat="1" x14ac:dyDescent="0.3"/>
    <row r="225" s="32" customFormat="1" x14ac:dyDescent="0.3"/>
    <row r="226" s="32" customFormat="1" x14ac:dyDescent="0.3"/>
    <row r="227" s="32" customFormat="1" x14ac:dyDescent="0.3"/>
    <row r="228" s="32" customFormat="1" x14ac:dyDescent="0.3"/>
    <row r="229" s="32" customFormat="1" x14ac:dyDescent="0.3"/>
    <row r="230" s="32" customFormat="1" x14ac:dyDescent="0.3"/>
    <row r="231" s="32" customFormat="1" x14ac:dyDescent="0.3"/>
    <row r="232" s="32" customFormat="1" x14ac:dyDescent="0.3"/>
    <row r="233" s="32" customFormat="1" x14ac:dyDescent="0.3"/>
    <row r="234" s="32" customFormat="1" x14ac:dyDescent="0.3"/>
    <row r="235" s="32" customFormat="1" x14ac:dyDescent="0.3"/>
    <row r="236" s="32" customFormat="1" x14ac:dyDescent="0.3"/>
    <row r="237" s="32" customFormat="1" x14ac:dyDescent="0.3"/>
    <row r="238" s="32" customFormat="1" x14ac:dyDescent="0.3"/>
    <row r="239" s="32" customFormat="1" x14ac:dyDescent="0.3"/>
    <row r="240" s="32" customFormat="1" x14ac:dyDescent="0.3"/>
    <row r="241" s="32" customFormat="1" x14ac:dyDescent="0.3"/>
  </sheetData>
  <sheetProtection algorithmName="SHA-512" hashValue="U6gBgC+o3p+bLuVsqulSEeM/U/mSDPwsD3gyZbMH4q6xsv1y2Kwwc4ppwV+ZoiuDT5KRSI887VHM5KFwrx4nbQ==" saltValue="/ZxWMumxE79ZteG2NTc92g==" spinCount="100000" sheet="1" objects="1" scenarios="1"/>
  <mergeCells count="17">
    <mergeCell ref="H4:L4"/>
    <mergeCell ref="H13:L13"/>
    <mergeCell ref="B4:F4"/>
    <mergeCell ref="B13:F13"/>
    <mergeCell ref="H5:J5"/>
    <mergeCell ref="H6:J6"/>
    <mergeCell ref="H7:J7"/>
    <mergeCell ref="B2:L2"/>
    <mergeCell ref="B1:L1"/>
    <mergeCell ref="H15:J15"/>
    <mergeCell ref="H16:I16"/>
    <mergeCell ref="H17:J17"/>
    <mergeCell ref="H18:I18"/>
    <mergeCell ref="H8:J8"/>
    <mergeCell ref="H9:J9"/>
    <mergeCell ref="H10:J10"/>
    <mergeCell ref="H11:J11"/>
  </mergeCells>
  <dataValidations count="2">
    <dataValidation type="list" allowBlank="1" showInputMessage="1" showErrorMessage="1" sqref="K5" xr:uid="{00000000-0002-0000-0000-000000000000}">
      <formula1>$W$28:$W$29</formula1>
    </dataValidation>
    <dataValidation type="list" allowBlank="1" showInputMessage="1" showErrorMessage="1" sqref="K6" xr:uid="{00000000-0002-0000-0000-000001000000}">
      <formula1>$U$28:$U$33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152400</xdr:colOff>
                    <xdr:row>17</xdr:row>
                    <xdr:rowOff>133350</xdr:rowOff>
                  </from>
                  <to>
                    <xdr:col>3</xdr:col>
                    <xdr:colOff>457200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123825</xdr:rowOff>
                  </from>
                  <to>
                    <xdr:col>3</xdr:col>
                    <xdr:colOff>457200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142875</xdr:colOff>
                    <xdr:row>19</xdr:row>
                    <xdr:rowOff>152400</xdr:rowOff>
                  </from>
                  <to>
                    <xdr:col>3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</sheetPr>
  <dimension ref="B1:AD64"/>
  <sheetViews>
    <sheetView tabSelected="1" zoomScale="90" zoomScaleNormal="90" workbookViewId="0">
      <selection activeCell="E15" sqref="E15"/>
    </sheetView>
  </sheetViews>
  <sheetFormatPr defaultRowHeight="15" x14ac:dyDescent="0.3"/>
  <cols>
    <col min="1" max="1" width="3.28515625" style="12" customWidth="1"/>
    <col min="2" max="2" width="12.85546875" style="3" customWidth="1"/>
    <col min="3" max="3" width="18.28515625" style="3" customWidth="1"/>
    <col min="4" max="4" width="18.140625" style="3" customWidth="1"/>
    <col min="5" max="5" width="18.42578125" style="12" customWidth="1"/>
    <col min="6" max="6" width="26.5703125" style="12" customWidth="1"/>
    <col min="7" max="7" width="5" style="12" customWidth="1"/>
    <col min="8" max="8" width="11.5703125" style="32" bestFit="1" customWidth="1"/>
    <col min="9" max="9" width="10" style="32" customWidth="1"/>
    <col min="10" max="18" width="9.140625" style="32"/>
    <col min="19" max="29" width="9.140625" style="12"/>
    <col min="30" max="30" width="19.7109375" style="12" customWidth="1"/>
    <col min="31" max="16384" width="9.140625" style="12"/>
  </cols>
  <sheetData>
    <row r="1" spans="2:30" s="32" customFormat="1" ht="7.5" customHeight="1" thickBot="1" x14ac:dyDescent="0.35">
      <c r="B1" s="31"/>
      <c r="C1" s="31"/>
      <c r="D1" s="31"/>
    </row>
    <row r="2" spans="2:30" s="32" customFormat="1" ht="22.5" customHeight="1" thickBot="1" x14ac:dyDescent="0.35">
      <c r="B2" s="33" t="s">
        <v>42</v>
      </c>
      <c r="C2" s="34"/>
      <c r="D2" s="34"/>
      <c r="E2" s="34"/>
      <c r="F2" s="35"/>
      <c r="H2" s="36"/>
      <c r="I2" s="36"/>
      <c r="J2" s="36"/>
      <c r="K2" s="36"/>
      <c r="L2" s="36"/>
      <c r="M2" s="36"/>
      <c r="N2" s="36"/>
      <c r="O2" s="36"/>
    </row>
    <row r="3" spans="2:30" ht="12" customHeight="1" thickBot="1" x14ac:dyDescent="0.35"/>
    <row r="4" spans="2:30" ht="16.5" thickBot="1" x14ac:dyDescent="0.35">
      <c r="B4" s="13" t="s">
        <v>31</v>
      </c>
      <c r="C4" s="13"/>
      <c r="D4" s="14"/>
      <c r="E4" s="15"/>
      <c r="F4" s="16"/>
    </row>
    <row r="5" spans="2:30" ht="16.5" thickBot="1" x14ac:dyDescent="0.35">
      <c r="B5" s="13" t="s">
        <v>38</v>
      </c>
      <c r="C5" s="13"/>
      <c r="D5" s="17">
        <v>230</v>
      </c>
      <c r="E5" s="18"/>
      <c r="F5" s="19"/>
      <c r="G5" s="12" t="s">
        <v>4</v>
      </c>
    </row>
    <row r="6" spans="2:30" ht="16.5" thickBot="1" x14ac:dyDescent="0.35">
      <c r="B6" s="13" t="s">
        <v>37</v>
      </c>
      <c r="C6" s="13"/>
      <c r="D6" s="20" t="str">
        <f>IF(D5="","",VLOOKUP(D5,AC6:AD64,2,TRUE))</f>
        <v xml:space="preserve"> 100V DC or 250V DC</v>
      </c>
      <c r="E6" s="20"/>
      <c r="F6" s="20"/>
      <c r="AC6" s="12">
        <v>100</v>
      </c>
      <c r="AD6" s="12" t="s">
        <v>32</v>
      </c>
    </row>
    <row r="7" spans="2:30" ht="15" customHeight="1" thickBot="1" x14ac:dyDescent="0.35">
      <c r="B7" s="13" t="s">
        <v>18</v>
      </c>
      <c r="C7" s="13"/>
      <c r="D7" s="14">
        <v>40</v>
      </c>
      <c r="E7" s="15"/>
      <c r="F7" s="16"/>
      <c r="AC7" s="12">
        <v>200</v>
      </c>
      <c r="AD7" s="12" t="s">
        <v>32</v>
      </c>
    </row>
    <row r="8" spans="2:30" ht="5.25" customHeight="1" thickBot="1" x14ac:dyDescent="0.35">
      <c r="AC8" s="12">
        <v>300</v>
      </c>
      <c r="AD8" s="12" t="s">
        <v>32</v>
      </c>
    </row>
    <row r="9" spans="2:30" s="24" customFormat="1" ht="38.25" x14ac:dyDescent="0.3">
      <c r="B9" s="21" t="s">
        <v>15</v>
      </c>
      <c r="C9" s="22" t="s">
        <v>16</v>
      </c>
      <c r="D9" s="22" t="s">
        <v>17</v>
      </c>
      <c r="E9" s="37" t="s">
        <v>19</v>
      </c>
      <c r="F9" s="38" t="s">
        <v>58</v>
      </c>
      <c r="G9" s="23"/>
      <c r="H9" s="39"/>
      <c r="I9" s="39"/>
      <c r="J9" s="39"/>
      <c r="K9" s="40"/>
      <c r="L9" s="40"/>
      <c r="M9" s="40"/>
      <c r="N9" s="40"/>
      <c r="O9" s="40"/>
      <c r="P9" s="40"/>
      <c r="Q9" s="40"/>
      <c r="R9" s="40"/>
      <c r="AC9" s="12">
        <v>400</v>
      </c>
      <c r="AD9" s="12" t="s">
        <v>33</v>
      </c>
    </row>
    <row r="10" spans="2:30" x14ac:dyDescent="0.3">
      <c r="B10" s="25">
        <v>44927</v>
      </c>
      <c r="C10" s="26">
        <v>4</v>
      </c>
      <c r="D10" s="26">
        <v>56</v>
      </c>
      <c r="E10" s="6">
        <f t="shared" ref="E10:E48" si="0">IF(D10="",0,POWER(0.5,(($D$7-D10)/10)))</f>
        <v>3.031433133020796</v>
      </c>
      <c r="F10" s="8">
        <f>C10*E10</f>
        <v>12.125732532083184</v>
      </c>
      <c r="G10" s="27"/>
      <c r="H10" s="41">
        <f>IF(F10=0,"",F10)</f>
        <v>12.125732532083184</v>
      </c>
      <c r="I10" s="42">
        <f>IF(B10="","",B10)</f>
        <v>44927</v>
      </c>
      <c r="J10" s="43"/>
      <c r="AC10" s="12">
        <v>500</v>
      </c>
      <c r="AD10" s="12" t="s">
        <v>33</v>
      </c>
    </row>
    <row r="11" spans="2:30" x14ac:dyDescent="0.3">
      <c r="B11" s="25">
        <v>44928</v>
      </c>
      <c r="C11" s="2">
        <v>3</v>
      </c>
      <c r="D11" s="2">
        <v>43</v>
      </c>
      <c r="E11" s="7">
        <f t="shared" si="0"/>
        <v>1.2311444133449163</v>
      </c>
      <c r="F11" s="9">
        <f t="shared" ref="F11:F32" si="1">C11*E11</f>
        <v>3.6934332400347492</v>
      </c>
      <c r="G11" s="27"/>
      <c r="H11" s="41">
        <f t="shared" ref="H11:H48" si="2">IF(F11=0,"",F11)</f>
        <v>3.6934332400347492</v>
      </c>
      <c r="I11" s="42">
        <f t="shared" ref="I11:I48" si="3">IF(B11="","",B11)</f>
        <v>44928</v>
      </c>
      <c r="J11" s="43"/>
      <c r="AC11" s="12">
        <v>600</v>
      </c>
      <c r="AD11" s="12" t="s">
        <v>33</v>
      </c>
    </row>
    <row r="12" spans="2:30" x14ac:dyDescent="0.3">
      <c r="B12" s="25">
        <v>44929</v>
      </c>
      <c r="C12" s="2">
        <v>2</v>
      </c>
      <c r="D12" s="2">
        <v>33</v>
      </c>
      <c r="E12" s="7">
        <f t="shared" si="0"/>
        <v>0.61557220667245816</v>
      </c>
      <c r="F12" s="9">
        <f t="shared" si="1"/>
        <v>1.2311444133449163</v>
      </c>
      <c r="G12" s="27"/>
      <c r="H12" s="41">
        <f t="shared" si="2"/>
        <v>1.2311444133449163</v>
      </c>
      <c r="I12" s="42">
        <f t="shared" si="3"/>
        <v>44929</v>
      </c>
      <c r="J12" s="43"/>
      <c r="AC12" s="12">
        <v>700</v>
      </c>
      <c r="AD12" s="12" t="s">
        <v>33</v>
      </c>
    </row>
    <row r="13" spans="2:30" x14ac:dyDescent="0.3">
      <c r="B13" s="25">
        <v>44930</v>
      </c>
      <c r="C13" s="2">
        <v>5</v>
      </c>
      <c r="D13" s="2">
        <v>21</v>
      </c>
      <c r="E13" s="7">
        <f t="shared" si="0"/>
        <v>0.26794336563407328</v>
      </c>
      <c r="F13" s="9">
        <f t="shared" si="1"/>
        <v>1.3397168281703664</v>
      </c>
      <c r="G13" s="27"/>
      <c r="H13" s="41">
        <f t="shared" si="2"/>
        <v>1.3397168281703664</v>
      </c>
      <c r="I13" s="42">
        <f t="shared" si="3"/>
        <v>44930</v>
      </c>
      <c r="J13" s="43"/>
      <c r="AC13" s="12">
        <v>800</v>
      </c>
      <c r="AD13" s="12" t="s">
        <v>33</v>
      </c>
    </row>
    <row r="14" spans="2:30" x14ac:dyDescent="0.3">
      <c r="B14" s="25">
        <v>44931</v>
      </c>
      <c r="C14" s="2">
        <v>2</v>
      </c>
      <c r="D14" s="2">
        <v>30</v>
      </c>
      <c r="E14" s="7">
        <f t="shared" si="0"/>
        <v>0.5</v>
      </c>
      <c r="F14" s="9">
        <f t="shared" si="1"/>
        <v>1</v>
      </c>
      <c r="G14" s="27"/>
      <c r="H14" s="41">
        <f t="shared" si="2"/>
        <v>1</v>
      </c>
      <c r="I14" s="42">
        <f t="shared" si="3"/>
        <v>44931</v>
      </c>
      <c r="J14" s="43"/>
      <c r="AC14" s="12">
        <v>900</v>
      </c>
      <c r="AD14" s="12" t="s">
        <v>33</v>
      </c>
    </row>
    <row r="15" spans="2:30" x14ac:dyDescent="0.3">
      <c r="B15" s="25">
        <v>44932</v>
      </c>
      <c r="C15" s="2">
        <v>1</v>
      </c>
      <c r="D15" s="2">
        <v>45</v>
      </c>
      <c r="E15" s="7">
        <f t="shared" si="0"/>
        <v>1.4142135623730949</v>
      </c>
      <c r="F15" s="9">
        <f t="shared" si="1"/>
        <v>1.4142135623730949</v>
      </c>
      <c r="G15" s="27"/>
      <c r="H15" s="41">
        <f t="shared" si="2"/>
        <v>1.4142135623730949</v>
      </c>
      <c r="I15" s="42">
        <f t="shared" si="3"/>
        <v>44932</v>
      </c>
      <c r="J15" s="43"/>
      <c r="AC15" s="12">
        <v>1000</v>
      </c>
      <c r="AD15" s="12" t="s">
        <v>33</v>
      </c>
    </row>
    <row r="16" spans="2:30" x14ac:dyDescent="0.3">
      <c r="B16" s="25">
        <v>44933</v>
      </c>
      <c r="C16" s="2">
        <v>5</v>
      </c>
      <c r="D16" s="2">
        <v>20</v>
      </c>
      <c r="E16" s="7">
        <f t="shared" si="0"/>
        <v>0.25</v>
      </c>
      <c r="F16" s="9">
        <f t="shared" si="1"/>
        <v>1.25</v>
      </c>
      <c r="G16" s="27"/>
      <c r="H16" s="41">
        <f t="shared" si="2"/>
        <v>1.25</v>
      </c>
      <c r="I16" s="42">
        <f t="shared" si="3"/>
        <v>44933</v>
      </c>
      <c r="J16" s="43"/>
      <c r="AC16" s="12">
        <v>1100</v>
      </c>
      <c r="AD16" s="12" t="s">
        <v>33</v>
      </c>
    </row>
    <row r="17" spans="2:30" x14ac:dyDescent="0.3">
      <c r="B17" s="25">
        <v>44934</v>
      </c>
      <c r="C17" s="2">
        <v>5</v>
      </c>
      <c r="D17" s="2">
        <v>20</v>
      </c>
      <c r="E17" s="7">
        <f t="shared" si="0"/>
        <v>0.25</v>
      </c>
      <c r="F17" s="9">
        <f t="shared" si="1"/>
        <v>1.25</v>
      </c>
      <c r="G17" s="27"/>
      <c r="H17" s="41">
        <f t="shared" si="2"/>
        <v>1.25</v>
      </c>
      <c r="I17" s="42">
        <f t="shared" si="3"/>
        <v>44934</v>
      </c>
      <c r="J17" s="43"/>
      <c r="AC17" s="12">
        <v>1200</v>
      </c>
      <c r="AD17" s="12" t="s">
        <v>33</v>
      </c>
    </row>
    <row r="18" spans="2:30" x14ac:dyDescent="0.3">
      <c r="B18" s="25">
        <v>44935</v>
      </c>
      <c r="C18" s="2"/>
      <c r="D18" s="2"/>
      <c r="E18" s="7">
        <f t="shared" si="0"/>
        <v>0</v>
      </c>
      <c r="F18" s="9">
        <f t="shared" si="1"/>
        <v>0</v>
      </c>
      <c r="G18" s="27"/>
      <c r="H18" s="41" t="str">
        <f t="shared" si="2"/>
        <v/>
      </c>
      <c r="I18" s="42">
        <f t="shared" si="3"/>
        <v>44935</v>
      </c>
      <c r="J18" s="43"/>
      <c r="AC18" s="12">
        <v>1300</v>
      </c>
      <c r="AD18" s="12" t="s">
        <v>33</v>
      </c>
    </row>
    <row r="19" spans="2:30" x14ac:dyDescent="0.3">
      <c r="B19" s="25">
        <v>44936</v>
      </c>
      <c r="C19" s="2"/>
      <c r="D19" s="2"/>
      <c r="E19" s="7">
        <f t="shared" si="0"/>
        <v>0</v>
      </c>
      <c r="F19" s="9">
        <f t="shared" si="1"/>
        <v>0</v>
      </c>
      <c r="G19" s="27"/>
      <c r="H19" s="41" t="str">
        <f t="shared" si="2"/>
        <v/>
      </c>
      <c r="I19" s="42">
        <f t="shared" si="3"/>
        <v>44936</v>
      </c>
      <c r="J19" s="43"/>
      <c r="AC19" s="12">
        <v>1400</v>
      </c>
      <c r="AD19" s="12" t="s">
        <v>33</v>
      </c>
    </row>
    <row r="20" spans="2:30" x14ac:dyDescent="0.3">
      <c r="B20" s="25">
        <v>44937</v>
      </c>
      <c r="C20" s="2"/>
      <c r="D20" s="2"/>
      <c r="E20" s="7">
        <f t="shared" si="0"/>
        <v>0</v>
      </c>
      <c r="F20" s="9">
        <f t="shared" si="1"/>
        <v>0</v>
      </c>
      <c r="G20" s="27"/>
      <c r="H20" s="41" t="str">
        <f t="shared" si="2"/>
        <v/>
      </c>
      <c r="I20" s="42">
        <f t="shared" si="3"/>
        <v>44937</v>
      </c>
      <c r="J20" s="43"/>
      <c r="AC20" s="12">
        <v>1500</v>
      </c>
      <c r="AD20" s="12" t="s">
        <v>33</v>
      </c>
    </row>
    <row r="21" spans="2:30" x14ac:dyDescent="0.3">
      <c r="B21" s="25">
        <v>44938</v>
      </c>
      <c r="C21" s="2"/>
      <c r="D21" s="2"/>
      <c r="E21" s="7">
        <f t="shared" si="0"/>
        <v>0</v>
      </c>
      <c r="F21" s="9">
        <f t="shared" si="1"/>
        <v>0</v>
      </c>
      <c r="G21" s="27"/>
      <c r="H21" s="41" t="str">
        <f t="shared" si="2"/>
        <v/>
      </c>
      <c r="I21" s="42">
        <f t="shared" si="3"/>
        <v>44938</v>
      </c>
      <c r="J21" s="43"/>
      <c r="AC21" s="12">
        <v>1600</v>
      </c>
      <c r="AD21" s="12" t="s">
        <v>33</v>
      </c>
    </row>
    <row r="22" spans="2:30" x14ac:dyDescent="0.3">
      <c r="B22" s="25">
        <v>44939</v>
      </c>
      <c r="C22" s="2"/>
      <c r="D22" s="2"/>
      <c r="E22" s="7">
        <f t="shared" si="0"/>
        <v>0</v>
      </c>
      <c r="F22" s="9">
        <f t="shared" si="1"/>
        <v>0</v>
      </c>
      <c r="G22" s="27"/>
      <c r="H22" s="41" t="str">
        <f t="shared" si="2"/>
        <v/>
      </c>
      <c r="I22" s="42">
        <f t="shared" si="3"/>
        <v>44939</v>
      </c>
      <c r="J22" s="43"/>
      <c r="AC22" s="12">
        <v>1700</v>
      </c>
      <c r="AD22" s="12" t="s">
        <v>33</v>
      </c>
    </row>
    <row r="23" spans="2:30" x14ac:dyDescent="0.3">
      <c r="B23" s="25">
        <v>44940</v>
      </c>
      <c r="C23" s="2"/>
      <c r="D23" s="2"/>
      <c r="E23" s="7">
        <f t="shared" si="0"/>
        <v>0</v>
      </c>
      <c r="F23" s="9">
        <f t="shared" si="1"/>
        <v>0</v>
      </c>
      <c r="G23" s="27"/>
      <c r="H23" s="41" t="str">
        <f t="shared" si="2"/>
        <v/>
      </c>
      <c r="I23" s="42">
        <f t="shared" si="3"/>
        <v>44940</v>
      </c>
      <c r="J23" s="43"/>
      <c r="AC23" s="12">
        <v>1800</v>
      </c>
      <c r="AD23" s="12" t="s">
        <v>33</v>
      </c>
    </row>
    <row r="24" spans="2:30" x14ac:dyDescent="0.3">
      <c r="B24" s="25">
        <v>44941</v>
      </c>
      <c r="C24" s="2"/>
      <c r="D24" s="2"/>
      <c r="E24" s="7">
        <f t="shared" si="0"/>
        <v>0</v>
      </c>
      <c r="F24" s="9">
        <f t="shared" si="1"/>
        <v>0</v>
      </c>
      <c r="G24" s="27"/>
      <c r="H24" s="41" t="str">
        <f t="shared" si="2"/>
        <v/>
      </c>
      <c r="I24" s="42">
        <f t="shared" si="3"/>
        <v>44941</v>
      </c>
      <c r="J24" s="43"/>
      <c r="AC24" s="12">
        <v>1900</v>
      </c>
      <c r="AD24" s="12" t="s">
        <v>33</v>
      </c>
    </row>
    <row r="25" spans="2:30" x14ac:dyDescent="0.3">
      <c r="B25" s="25">
        <v>44942</v>
      </c>
      <c r="C25" s="2"/>
      <c r="D25" s="2"/>
      <c r="E25" s="7">
        <f t="shared" si="0"/>
        <v>0</v>
      </c>
      <c r="F25" s="9">
        <f t="shared" si="1"/>
        <v>0</v>
      </c>
      <c r="G25" s="27"/>
      <c r="H25" s="41" t="str">
        <f t="shared" si="2"/>
        <v/>
      </c>
      <c r="I25" s="42">
        <f t="shared" si="3"/>
        <v>44942</v>
      </c>
      <c r="J25" s="43"/>
      <c r="AC25" s="12">
        <v>2000</v>
      </c>
      <c r="AD25" s="12" t="s">
        <v>33</v>
      </c>
    </row>
    <row r="26" spans="2:30" x14ac:dyDescent="0.3">
      <c r="B26" s="28"/>
      <c r="C26" s="2"/>
      <c r="D26" s="2"/>
      <c r="E26" s="7">
        <f t="shared" si="0"/>
        <v>0</v>
      </c>
      <c r="F26" s="9">
        <f t="shared" si="1"/>
        <v>0</v>
      </c>
      <c r="G26" s="27"/>
      <c r="H26" s="41" t="str">
        <f t="shared" si="2"/>
        <v/>
      </c>
      <c r="I26" s="42" t="str">
        <f t="shared" si="3"/>
        <v/>
      </c>
      <c r="J26" s="43"/>
      <c r="AC26" s="12">
        <v>2100</v>
      </c>
      <c r="AD26" s="12" t="s">
        <v>33</v>
      </c>
    </row>
    <row r="27" spans="2:30" x14ac:dyDescent="0.3">
      <c r="B27" s="28"/>
      <c r="C27" s="2"/>
      <c r="D27" s="2"/>
      <c r="E27" s="7">
        <f t="shared" si="0"/>
        <v>0</v>
      </c>
      <c r="F27" s="9">
        <f t="shared" si="1"/>
        <v>0</v>
      </c>
      <c r="G27" s="27"/>
      <c r="H27" s="41" t="str">
        <f t="shared" si="2"/>
        <v/>
      </c>
      <c r="I27" s="42" t="str">
        <f t="shared" si="3"/>
        <v/>
      </c>
      <c r="J27" s="43"/>
      <c r="AC27" s="12">
        <v>2200</v>
      </c>
      <c r="AD27" s="12" t="s">
        <v>33</v>
      </c>
    </row>
    <row r="28" spans="2:30" x14ac:dyDescent="0.3">
      <c r="B28" s="28"/>
      <c r="C28" s="2"/>
      <c r="D28" s="2"/>
      <c r="E28" s="7">
        <f t="shared" si="0"/>
        <v>0</v>
      </c>
      <c r="F28" s="9">
        <f t="shared" si="1"/>
        <v>0</v>
      </c>
      <c r="G28" s="27"/>
      <c r="H28" s="41" t="str">
        <f t="shared" si="2"/>
        <v/>
      </c>
      <c r="I28" s="42" t="str">
        <f t="shared" si="3"/>
        <v/>
      </c>
      <c r="J28" s="43"/>
      <c r="AC28" s="12">
        <v>2300</v>
      </c>
      <c r="AD28" s="12" t="s">
        <v>33</v>
      </c>
    </row>
    <row r="29" spans="2:30" x14ac:dyDescent="0.3">
      <c r="B29" s="28"/>
      <c r="C29" s="2"/>
      <c r="D29" s="2"/>
      <c r="E29" s="7">
        <f t="shared" si="0"/>
        <v>0</v>
      </c>
      <c r="F29" s="9">
        <f t="shared" si="1"/>
        <v>0</v>
      </c>
      <c r="G29" s="27"/>
      <c r="H29" s="41" t="str">
        <f t="shared" si="2"/>
        <v/>
      </c>
      <c r="I29" s="42" t="str">
        <f t="shared" si="3"/>
        <v/>
      </c>
      <c r="J29" s="43"/>
      <c r="AC29" s="12">
        <v>2400</v>
      </c>
      <c r="AD29" s="12" t="s">
        <v>33</v>
      </c>
    </row>
    <row r="30" spans="2:30" x14ac:dyDescent="0.3">
      <c r="B30" s="28"/>
      <c r="C30" s="2"/>
      <c r="D30" s="2"/>
      <c r="E30" s="7">
        <f t="shared" si="0"/>
        <v>0</v>
      </c>
      <c r="F30" s="9">
        <f t="shared" si="1"/>
        <v>0</v>
      </c>
      <c r="G30" s="27"/>
      <c r="H30" s="41" t="str">
        <f t="shared" si="2"/>
        <v/>
      </c>
      <c r="I30" s="42" t="str">
        <f t="shared" si="3"/>
        <v/>
      </c>
      <c r="J30" s="43"/>
      <c r="AC30" s="12">
        <v>2500</v>
      </c>
      <c r="AD30" s="12" t="s">
        <v>34</v>
      </c>
    </row>
    <row r="31" spans="2:30" x14ac:dyDescent="0.3">
      <c r="B31" s="28"/>
      <c r="C31" s="2"/>
      <c r="D31" s="2"/>
      <c r="E31" s="7">
        <f t="shared" si="0"/>
        <v>0</v>
      </c>
      <c r="F31" s="9">
        <f t="shared" si="1"/>
        <v>0</v>
      </c>
      <c r="G31" s="27"/>
      <c r="H31" s="41" t="str">
        <f t="shared" si="2"/>
        <v/>
      </c>
      <c r="I31" s="42" t="str">
        <f t="shared" si="3"/>
        <v/>
      </c>
      <c r="J31" s="43"/>
      <c r="AC31" s="12">
        <v>2600</v>
      </c>
      <c r="AD31" s="12" t="s">
        <v>34</v>
      </c>
    </row>
    <row r="32" spans="2:30" x14ac:dyDescent="0.3">
      <c r="B32" s="28"/>
      <c r="C32" s="2"/>
      <c r="D32" s="2"/>
      <c r="E32" s="7">
        <f t="shared" si="0"/>
        <v>0</v>
      </c>
      <c r="F32" s="9">
        <f t="shared" si="1"/>
        <v>0</v>
      </c>
      <c r="G32" s="27"/>
      <c r="H32" s="41" t="str">
        <f t="shared" si="2"/>
        <v/>
      </c>
      <c r="I32" s="42" t="str">
        <f t="shared" si="3"/>
        <v/>
      </c>
      <c r="J32" s="43"/>
      <c r="AC32" s="12">
        <v>2700</v>
      </c>
      <c r="AD32" s="12" t="s">
        <v>34</v>
      </c>
    </row>
    <row r="33" spans="2:30" x14ac:dyDescent="0.3">
      <c r="B33" s="28"/>
      <c r="C33" s="2"/>
      <c r="D33" s="2"/>
      <c r="E33" s="7">
        <f t="shared" si="0"/>
        <v>0</v>
      </c>
      <c r="F33" s="9">
        <f t="shared" ref="F33:F43" si="4">C33*E33</f>
        <v>0</v>
      </c>
      <c r="G33" s="27"/>
      <c r="H33" s="41" t="str">
        <f t="shared" si="2"/>
        <v/>
      </c>
      <c r="I33" s="42" t="str">
        <f t="shared" si="3"/>
        <v/>
      </c>
      <c r="J33" s="43"/>
      <c r="AC33" s="12">
        <v>2800</v>
      </c>
      <c r="AD33" s="12" t="s">
        <v>34</v>
      </c>
    </row>
    <row r="34" spans="2:30" x14ac:dyDescent="0.3">
      <c r="B34" s="28"/>
      <c r="C34" s="2"/>
      <c r="D34" s="2"/>
      <c r="E34" s="7">
        <f t="shared" si="0"/>
        <v>0</v>
      </c>
      <c r="F34" s="9">
        <f t="shared" si="4"/>
        <v>0</v>
      </c>
      <c r="G34" s="27"/>
      <c r="H34" s="41" t="str">
        <f t="shared" si="2"/>
        <v/>
      </c>
      <c r="I34" s="42" t="str">
        <f t="shared" si="3"/>
        <v/>
      </c>
      <c r="J34" s="43"/>
      <c r="AC34" s="12">
        <v>2900</v>
      </c>
      <c r="AD34" s="12" t="s">
        <v>34</v>
      </c>
    </row>
    <row r="35" spans="2:30" x14ac:dyDescent="0.3">
      <c r="B35" s="28"/>
      <c r="C35" s="2"/>
      <c r="D35" s="2"/>
      <c r="E35" s="7">
        <f t="shared" si="0"/>
        <v>0</v>
      </c>
      <c r="F35" s="9">
        <f t="shared" si="4"/>
        <v>0</v>
      </c>
      <c r="G35" s="27"/>
      <c r="H35" s="41" t="str">
        <f t="shared" si="2"/>
        <v/>
      </c>
      <c r="I35" s="42" t="str">
        <f t="shared" si="3"/>
        <v/>
      </c>
      <c r="J35" s="43"/>
      <c r="AC35" s="12">
        <v>3000</v>
      </c>
      <c r="AD35" s="12" t="s">
        <v>34</v>
      </c>
    </row>
    <row r="36" spans="2:30" x14ac:dyDescent="0.3">
      <c r="B36" s="28"/>
      <c r="C36" s="2"/>
      <c r="D36" s="2"/>
      <c r="E36" s="7">
        <f t="shared" si="0"/>
        <v>0</v>
      </c>
      <c r="F36" s="9">
        <f t="shared" si="4"/>
        <v>0</v>
      </c>
      <c r="G36" s="27"/>
      <c r="H36" s="41" t="str">
        <f t="shared" si="2"/>
        <v/>
      </c>
      <c r="I36" s="42" t="str">
        <f t="shared" si="3"/>
        <v/>
      </c>
      <c r="J36" s="43"/>
      <c r="AC36" s="12">
        <v>3100</v>
      </c>
      <c r="AD36" s="12" t="s">
        <v>34</v>
      </c>
    </row>
    <row r="37" spans="2:30" x14ac:dyDescent="0.3">
      <c r="B37" s="28"/>
      <c r="C37" s="2"/>
      <c r="D37" s="2"/>
      <c r="E37" s="7">
        <f t="shared" si="0"/>
        <v>0</v>
      </c>
      <c r="F37" s="9">
        <f t="shared" si="4"/>
        <v>0</v>
      </c>
      <c r="G37" s="27"/>
      <c r="H37" s="41" t="str">
        <f t="shared" si="2"/>
        <v/>
      </c>
      <c r="I37" s="42" t="str">
        <f t="shared" si="3"/>
        <v/>
      </c>
      <c r="J37" s="43"/>
      <c r="AC37" s="12">
        <v>3200</v>
      </c>
      <c r="AD37" s="12" t="s">
        <v>34</v>
      </c>
    </row>
    <row r="38" spans="2:30" x14ac:dyDescent="0.3">
      <c r="B38" s="28"/>
      <c r="C38" s="2"/>
      <c r="D38" s="2"/>
      <c r="E38" s="7">
        <f t="shared" si="0"/>
        <v>0</v>
      </c>
      <c r="F38" s="9">
        <f t="shared" si="4"/>
        <v>0</v>
      </c>
      <c r="G38" s="27"/>
      <c r="H38" s="41" t="str">
        <f t="shared" si="2"/>
        <v/>
      </c>
      <c r="I38" s="42" t="str">
        <f t="shared" si="3"/>
        <v/>
      </c>
      <c r="J38" s="43"/>
      <c r="AC38" s="12">
        <v>3300</v>
      </c>
      <c r="AD38" s="12" t="s">
        <v>34</v>
      </c>
    </row>
    <row r="39" spans="2:30" x14ac:dyDescent="0.3">
      <c r="B39" s="28"/>
      <c r="C39" s="2"/>
      <c r="D39" s="2"/>
      <c r="E39" s="7">
        <f t="shared" si="0"/>
        <v>0</v>
      </c>
      <c r="F39" s="9">
        <f t="shared" si="4"/>
        <v>0</v>
      </c>
      <c r="G39" s="27"/>
      <c r="H39" s="41" t="str">
        <f t="shared" si="2"/>
        <v/>
      </c>
      <c r="I39" s="42" t="str">
        <f t="shared" si="3"/>
        <v/>
      </c>
      <c r="J39" s="43"/>
      <c r="AC39" s="12">
        <v>3400</v>
      </c>
      <c r="AD39" s="12" t="s">
        <v>34</v>
      </c>
    </row>
    <row r="40" spans="2:30" x14ac:dyDescent="0.3">
      <c r="B40" s="28"/>
      <c r="C40" s="2"/>
      <c r="D40" s="2"/>
      <c r="E40" s="7">
        <f t="shared" si="0"/>
        <v>0</v>
      </c>
      <c r="F40" s="9">
        <f t="shared" si="4"/>
        <v>0</v>
      </c>
      <c r="G40" s="27"/>
      <c r="H40" s="41" t="str">
        <f t="shared" si="2"/>
        <v/>
      </c>
      <c r="I40" s="42" t="str">
        <f t="shared" si="3"/>
        <v/>
      </c>
      <c r="J40" s="43"/>
      <c r="AC40" s="12">
        <v>3500</v>
      </c>
      <c r="AD40" s="12" t="s">
        <v>34</v>
      </c>
    </row>
    <row r="41" spans="2:30" x14ac:dyDescent="0.3">
      <c r="B41" s="28"/>
      <c r="C41" s="2"/>
      <c r="D41" s="2"/>
      <c r="E41" s="7">
        <f t="shared" si="0"/>
        <v>0</v>
      </c>
      <c r="F41" s="9">
        <f t="shared" si="4"/>
        <v>0</v>
      </c>
      <c r="G41" s="27"/>
      <c r="H41" s="41" t="str">
        <f t="shared" si="2"/>
        <v/>
      </c>
      <c r="I41" s="42" t="str">
        <f t="shared" si="3"/>
        <v/>
      </c>
      <c r="J41" s="43"/>
      <c r="AC41" s="12">
        <v>3600</v>
      </c>
      <c r="AD41" s="12" t="s">
        <v>34</v>
      </c>
    </row>
    <row r="42" spans="2:30" x14ac:dyDescent="0.3">
      <c r="B42" s="28"/>
      <c r="C42" s="2"/>
      <c r="D42" s="2"/>
      <c r="E42" s="7">
        <f t="shared" si="0"/>
        <v>0</v>
      </c>
      <c r="F42" s="9">
        <f t="shared" si="4"/>
        <v>0</v>
      </c>
      <c r="G42" s="27"/>
      <c r="H42" s="41" t="str">
        <f t="shared" si="2"/>
        <v/>
      </c>
      <c r="I42" s="42" t="str">
        <f t="shared" si="3"/>
        <v/>
      </c>
      <c r="J42" s="43"/>
      <c r="AC42" s="12">
        <v>3700</v>
      </c>
      <c r="AD42" s="12" t="s">
        <v>34</v>
      </c>
    </row>
    <row r="43" spans="2:30" x14ac:dyDescent="0.3">
      <c r="B43" s="28"/>
      <c r="C43" s="2"/>
      <c r="D43" s="2"/>
      <c r="E43" s="7">
        <f t="shared" si="0"/>
        <v>0</v>
      </c>
      <c r="F43" s="9">
        <f t="shared" si="4"/>
        <v>0</v>
      </c>
      <c r="G43" s="27"/>
      <c r="H43" s="41" t="str">
        <f t="shared" si="2"/>
        <v/>
      </c>
      <c r="I43" s="42" t="str">
        <f t="shared" si="3"/>
        <v/>
      </c>
      <c r="J43" s="43"/>
      <c r="AC43" s="12">
        <v>3800</v>
      </c>
      <c r="AD43" s="12" t="s">
        <v>34</v>
      </c>
    </row>
    <row r="44" spans="2:30" x14ac:dyDescent="0.3">
      <c r="B44" s="28"/>
      <c r="C44" s="2"/>
      <c r="D44" s="2"/>
      <c r="E44" s="7">
        <f t="shared" si="0"/>
        <v>0</v>
      </c>
      <c r="F44" s="9">
        <f>C44*E44</f>
        <v>0</v>
      </c>
      <c r="G44" s="27"/>
      <c r="H44" s="41" t="str">
        <f t="shared" si="2"/>
        <v/>
      </c>
      <c r="I44" s="42" t="str">
        <f t="shared" si="3"/>
        <v/>
      </c>
      <c r="J44" s="43"/>
      <c r="AC44" s="12">
        <v>3900</v>
      </c>
      <c r="AD44" s="12" t="s">
        <v>34</v>
      </c>
    </row>
    <row r="45" spans="2:30" x14ac:dyDescent="0.3">
      <c r="B45" s="28"/>
      <c r="C45" s="2"/>
      <c r="D45" s="2"/>
      <c r="E45" s="7">
        <f t="shared" si="0"/>
        <v>0</v>
      </c>
      <c r="F45" s="9">
        <f>C45*E45</f>
        <v>0</v>
      </c>
      <c r="G45" s="27"/>
      <c r="H45" s="41" t="str">
        <f t="shared" si="2"/>
        <v/>
      </c>
      <c r="I45" s="42" t="str">
        <f t="shared" si="3"/>
        <v/>
      </c>
      <c r="J45" s="43"/>
      <c r="AC45" s="12">
        <v>4000</v>
      </c>
      <c r="AD45" s="12" t="s">
        <v>34</v>
      </c>
    </row>
    <row r="46" spans="2:30" x14ac:dyDescent="0.3">
      <c r="B46" s="28"/>
      <c r="C46" s="2"/>
      <c r="D46" s="2"/>
      <c r="E46" s="7">
        <f t="shared" si="0"/>
        <v>0</v>
      </c>
      <c r="F46" s="9">
        <f>C46*E46</f>
        <v>0</v>
      </c>
      <c r="G46" s="27"/>
      <c r="H46" s="41" t="str">
        <f t="shared" si="2"/>
        <v/>
      </c>
      <c r="I46" s="42" t="str">
        <f t="shared" si="3"/>
        <v/>
      </c>
      <c r="J46" s="43"/>
      <c r="AC46" s="12">
        <v>4100</v>
      </c>
      <c r="AD46" s="12" t="s">
        <v>34</v>
      </c>
    </row>
    <row r="47" spans="2:30" x14ac:dyDescent="0.3">
      <c r="B47" s="28"/>
      <c r="C47" s="2"/>
      <c r="D47" s="2"/>
      <c r="E47" s="7">
        <f t="shared" si="0"/>
        <v>0</v>
      </c>
      <c r="F47" s="9">
        <f>C47*E47</f>
        <v>0</v>
      </c>
      <c r="G47" s="27"/>
      <c r="H47" s="41" t="str">
        <f t="shared" si="2"/>
        <v/>
      </c>
      <c r="I47" s="42" t="str">
        <f t="shared" si="3"/>
        <v/>
      </c>
      <c r="J47" s="43"/>
      <c r="AC47" s="12">
        <v>4200</v>
      </c>
      <c r="AD47" s="12" t="s">
        <v>34</v>
      </c>
    </row>
    <row r="48" spans="2:30" ht="15.75" thickBot="1" x14ac:dyDescent="0.35">
      <c r="B48" s="29"/>
      <c r="C48" s="30"/>
      <c r="D48" s="30"/>
      <c r="E48" s="10">
        <f t="shared" si="0"/>
        <v>0</v>
      </c>
      <c r="F48" s="11">
        <f>C48*E48</f>
        <v>0</v>
      </c>
      <c r="G48" s="27"/>
      <c r="H48" s="41" t="str">
        <f t="shared" si="2"/>
        <v/>
      </c>
      <c r="I48" s="42" t="str">
        <f t="shared" si="3"/>
        <v/>
      </c>
      <c r="J48" s="43"/>
      <c r="AC48" s="12">
        <v>4300</v>
      </c>
      <c r="AD48" s="12" t="s">
        <v>34</v>
      </c>
    </row>
    <row r="49" spans="29:30" x14ac:dyDescent="0.3">
      <c r="AC49" s="12">
        <v>4400</v>
      </c>
      <c r="AD49" s="12" t="s">
        <v>34</v>
      </c>
    </row>
    <row r="50" spans="29:30" x14ac:dyDescent="0.3">
      <c r="AC50" s="12">
        <v>4500</v>
      </c>
      <c r="AD50" s="12" t="s">
        <v>34</v>
      </c>
    </row>
    <row r="51" spans="29:30" x14ac:dyDescent="0.3">
      <c r="AC51" s="12">
        <v>4600</v>
      </c>
      <c r="AD51" s="12" t="s">
        <v>34</v>
      </c>
    </row>
    <row r="52" spans="29:30" x14ac:dyDescent="0.3">
      <c r="AC52" s="12">
        <v>4700</v>
      </c>
      <c r="AD52" s="12" t="s">
        <v>34</v>
      </c>
    </row>
    <row r="53" spans="29:30" x14ac:dyDescent="0.3">
      <c r="AC53" s="12">
        <v>4800</v>
      </c>
      <c r="AD53" s="12" t="s">
        <v>34</v>
      </c>
    </row>
    <row r="54" spans="29:30" x14ac:dyDescent="0.3">
      <c r="AC54" s="12">
        <v>4900</v>
      </c>
      <c r="AD54" s="12" t="s">
        <v>34</v>
      </c>
    </row>
    <row r="55" spans="29:30" x14ac:dyDescent="0.3">
      <c r="AC55" s="12">
        <v>5000</v>
      </c>
      <c r="AD55" s="12" t="s">
        <v>35</v>
      </c>
    </row>
    <row r="56" spans="29:30" x14ac:dyDescent="0.3">
      <c r="AC56" s="12">
        <v>5100</v>
      </c>
      <c r="AD56" s="12" t="s">
        <v>35</v>
      </c>
    </row>
    <row r="57" spans="29:30" x14ac:dyDescent="0.3">
      <c r="AC57" s="12">
        <v>6000</v>
      </c>
      <c r="AD57" s="12" t="s">
        <v>35</v>
      </c>
    </row>
    <row r="58" spans="29:30" x14ac:dyDescent="0.3">
      <c r="AC58" s="12">
        <v>7000</v>
      </c>
      <c r="AD58" s="12" t="s">
        <v>35</v>
      </c>
    </row>
    <row r="59" spans="29:30" x14ac:dyDescent="0.3">
      <c r="AC59" s="12">
        <v>8000</v>
      </c>
      <c r="AD59" s="12" t="s">
        <v>35</v>
      </c>
    </row>
    <row r="60" spans="29:30" x14ac:dyDescent="0.3">
      <c r="AC60" s="12">
        <v>9000</v>
      </c>
      <c r="AD60" s="12" t="s">
        <v>35</v>
      </c>
    </row>
    <row r="61" spans="29:30" x14ac:dyDescent="0.3">
      <c r="AC61" s="12">
        <v>10000</v>
      </c>
      <c r="AD61" s="12" t="s">
        <v>35</v>
      </c>
    </row>
    <row r="62" spans="29:30" x14ac:dyDescent="0.3">
      <c r="AC62" s="12">
        <v>11000</v>
      </c>
      <c r="AD62" s="12" t="s">
        <v>35</v>
      </c>
    </row>
    <row r="63" spans="29:30" x14ac:dyDescent="0.3">
      <c r="AC63" s="12">
        <v>12000</v>
      </c>
      <c r="AD63" s="12" t="s">
        <v>35</v>
      </c>
    </row>
    <row r="64" spans="29:30" x14ac:dyDescent="0.3">
      <c r="AC64" s="12">
        <v>13000</v>
      </c>
      <c r="AD64" s="12" t="s">
        <v>36</v>
      </c>
    </row>
  </sheetData>
  <sheetProtection algorithmName="SHA-512" hashValue="Pss7NRUIogdUsue+E1JqKhFGLK/anrxVOj5pjF0MjsxiQjrPeQNkfAh2I8HiZgWE538cAckXt+y8jdgTHLj4OQ==" saltValue="ZU1lHea9SMp1rz3drkJyxQ==" spinCount="100000" sheet="1" objects="1" scenarios="1"/>
  <mergeCells count="6">
    <mergeCell ref="D4:F4"/>
    <mergeCell ref="D5:F5"/>
    <mergeCell ref="D6:F6"/>
    <mergeCell ref="D7:F7"/>
    <mergeCell ref="H2:O2"/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 Value</vt:lpstr>
      <vt:lpstr>IR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2023-11-21T11:36:01Z</dcterms:modified>
</cp:coreProperties>
</file>