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bert\Documents\"/>
    </mc:Choice>
  </mc:AlternateContent>
  <bookViews>
    <workbookView xWindow="0" yWindow="0" windowWidth="20490" windowHeight="7755"/>
  </bookViews>
  <sheets>
    <sheet name="Gense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" i="2"/>
  <c r="L12" i="2" l="1"/>
  <c r="G12" i="2"/>
  <c r="O12" i="2" s="1"/>
  <c r="E12" i="2"/>
  <c r="H12" i="2" s="1"/>
  <c r="N10" i="2"/>
  <c r="L10" i="2"/>
  <c r="G10" i="2"/>
  <c r="J10" i="2" s="1"/>
  <c r="E10" i="2"/>
  <c r="H10" i="2" s="1"/>
  <c r="K10" i="2" s="1"/>
  <c r="N9" i="2"/>
  <c r="L9" i="2"/>
  <c r="H9" i="2"/>
  <c r="K9" i="2" s="1"/>
  <c r="M9" i="2" s="1"/>
  <c r="G9" i="2"/>
  <c r="N8" i="2"/>
  <c r="L8" i="2"/>
  <c r="H8" i="2"/>
  <c r="K8" i="2" s="1"/>
  <c r="M8" i="2" s="1"/>
  <c r="G8" i="2"/>
  <c r="O8" i="2" s="1"/>
  <c r="O9" i="2" l="1"/>
  <c r="P9" i="2" s="1"/>
  <c r="Q9" i="2" s="1"/>
  <c r="O10" i="2"/>
  <c r="P10" i="2" s="1"/>
  <c r="Q10" i="2" s="1"/>
  <c r="M10" i="2"/>
  <c r="J9" i="2"/>
  <c r="P8" i="2"/>
  <c r="Q8" i="2" s="1"/>
  <c r="K12" i="2"/>
  <c r="P12" i="2" s="1"/>
  <c r="Q12" i="2" s="1"/>
  <c r="J8" i="2"/>
  <c r="J12" i="2"/>
  <c r="M12" i="2" l="1"/>
  <c r="C19" i="2"/>
  <c r="C20" i="2" s="1"/>
  <c r="C21" i="2" s="1"/>
</calcChain>
</file>

<file path=xl/sharedStrings.xml><?xml version="1.0" encoding="utf-8"?>
<sst xmlns="http://schemas.openxmlformats.org/spreadsheetml/2006/main" count="36" uniqueCount="35">
  <si>
    <t>Apparent Power S (kVA)  - PRP*</t>
  </si>
  <si>
    <t>Cos phi</t>
  </si>
  <si>
    <t>Active Power P (kW) **</t>
  </si>
  <si>
    <t>Load %</t>
  </si>
  <si>
    <t>load  kVA</t>
  </si>
  <si>
    <t xml:space="preserve"> load  kW</t>
  </si>
  <si>
    <t>Cost of fuel per liter l</t>
  </si>
  <si>
    <t>calculated Cost kWh</t>
  </si>
  <si>
    <t>Nb hour running h/d</t>
  </si>
  <si>
    <t xml:space="preserve">Electric production (or consumption) in kWh </t>
  </si>
  <si>
    <t>Consumption fuel  in liter/day</t>
  </si>
  <si>
    <t>Total cost per day</t>
  </si>
  <si>
    <t>Currency</t>
  </si>
  <si>
    <t>PCI</t>
  </si>
  <si>
    <t xml:space="preserve"> kWh /l</t>
  </si>
  <si>
    <t>Qty</t>
  </si>
  <si>
    <t>litres</t>
  </si>
  <si>
    <t>kWh</t>
  </si>
  <si>
    <t>Yield of the engine</t>
  </si>
  <si>
    <t>*   PRP = continious power</t>
  </si>
  <si>
    <t>**      P = S x cos phi</t>
  </si>
  <si>
    <t>Rupees</t>
  </si>
  <si>
    <t>Diesel Generator kW &amp; kVA Load Calculator</t>
  </si>
  <si>
    <t>The relationship between apparent &amp; active power, fuel consumption, &amp; energy cost for a diesel or gas powered electric generator.</t>
  </si>
  <si>
    <t>Fuel Energy/Yield Calculation</t>
  </si>
  <si>
    <t>Your Reference</t>
  </si>
  <si>
    <t>KG1-25AS</t>
  </si>
  <si>
    <t>320D5P</t>
  </si>
  <si>
    <t>Genset 62.5 kVA</t>
  </si>
  <si>
    <t>Ratio fuel consumption l/kVAh</t>
  </si>
  <si>
    <t>Ratio fuel consumption l/kWh</t>
  </si>
  <si>
    <t>Ratio consumption l/h</t>
  </si>
  <si>
    <t xml:space="preserve">Potential Energy </t>
  </si>
  <si>
    <t>Domestic Fuel</t>
  </si>
  <si>
    <r>
      <t xml:space="preserve">Fill out Orange cells with your data. White cells display results, whereas </t>
    </r>
    <r>
      <rPr>
        <b/>
        <sz val="10"/>
        <color rgb="FF002060"/>
        <rFont val="Bookman Old Style"/>
        <family val="1"/>
      </rPr>
      <t>Blue</t>
    </r>
    <r>
      <rPr>
        <b/>
        <sz val="10"/>
        <color rgb="FFFF0000"/>
        <rFont val="Bookman Old Style"/>
        <family val="1"/>
      </rPr>
      <t xml:space="preserve"> cells display important results.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</si>
</sst>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20"/>
      <color theme="1"/>
      <name val="Bookman Old Style"/>
      <family val="1"/>
    </font>
    <font>
      <u/>
      <sz val="10"/>
      <color theme="10"/>
      <name val="Bookman Old Style"/>
      <family val="1"/>
    </font>
    <font>
      <b/>
      <sz val="10"/>
      <color rgb="FFFF0000"/>
      <name val="Bookman Old Style"/>
      <family val="1"/>
    </font>
    <font>
      <sz val="10"/>
      <name val="Bookman Old Style"/>
      <family val="1"/>
    </font>
    <font>
      <b/>
      <sz val="10"/>
      <color rgb="FF00206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8F62A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0" borderId="0" xfId="0" applyFont="1" applyProtection="1"/>
    <xf numFmtId="0" fontId="3" fillId="0" borderId="20" xfId="0" applyFont="1" applyBorder="1" applyAlignment="1" applyProtection="1">
      <alignment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4" fillId="6" borderId="21" xfId="0" applyFont="1" applyFill="1" applyBorder="1" applyAlignment="1" applyProtection="1">
      <alignment horizontal="center" vertical="center" wrapText="1"/>
    </xf>
    <xf numFmtId="0" fontId="3" fillId="0" borderId="20" xfId="0" applyFont="1" applyBorder="1" applyProtection="1"/>
    <xf numFmtId="0" fontId="3" fillId="2" borderId="4" xfId="0" applyFont="1" applyFill="1" applyBorder="1" applyAlignment="1" applyProtection="1">
      <alignment horizontal="center" vertical="center"/>
    </xf>
    <xf numFmtId="2" fontId="3" fillId="2" borderId="4" xfId="0" applyNumberFormat="1" applyFont="1" applyFill="1" applyBorder="1" applyAlignment="1" applyProtection="1">
      <alignment horizontal="center" vertical="center"/>
    </xf>
    <xf numFmtId="9" fontId="3" fillId="2" borderId="4" xfId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2" fontId="3" fillId="5" borderId="4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</xf>
    <xf numFmtId="1" fontId="4" fillId="5" borderId="21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2" fontId="3" fillId="4" borderId="4" xfId="0" applyNumberFormat="1" applyFont="1" applyFill="1" applyBorder="1" applyAlignment="1" applyProtection="1">
      <alignment horizontal="center" vertical="center"/>
    </xf>
    <xf numFmtId="9" fontId="3" fillId="4" borderId="4" xfId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 applyProtection="1">
      <alignment horizontal="center" vertical="center"/>
    </xf>
    <xf numFmtId="0" fontId="3" fillId="0" borderId="16" xfId="0" applyFont="1" applyBorder="1" applyProtection="1"/>
    <xf numFmtId="0" fontId="3" fillId="0" borderId="0" xfId="0" applyFont="1" applyBorder="1" applyProtection="1"/>
    <xf numFmtId="0" fontId="3" fillId="0" borderId="17" xfId="0" applyFont="1" applyBorder="1" applyProtection="1"/>
    <xf numFmtId="0" fontId="3" fillId="6" borderId="20" xfId="0" applyFont="1" applyFill="1" applyBorder="1" applyAlignment="1" applyProtection="1">
      <alignment horizontal="center" vertical="center" wrapText="1"/>
    </xf>
    <xf numFmtId="0" fontId="3" fillId="0" borderId="3" xfId="0" applyFont="1" applyBorder="1" applyProtection="1"/>
    <xf numFmtId="0" fontId="3" fillId="4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" fontId="10" fillId="5" borderId="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/>
    </xf>
    <xf numFmtId="9" fontId="10" fillId="5" borderId="4" xfId="1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24" xfId="0" applyFont="1" applyBorder="1" applyProtection="1"/>
    <xf numFmtId="0" fontId="3" fillId="0" borderId="25" xfId="0" applyFont="1" applyBorder="1" applyProtection="1"/>
    <xf numFmtId="0" fontId="7" fillId="6" borderId="9" xfId="0" applyFont="1" applyFill="1" applyBorder="1" applyAlignment="1" applyProtection="1">
      <alignment horizontal="center"/>
    </xf>
    <xf numFmtId="0" fontId="7" fillId="6" borderId="10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8" fillId="0" borderId="14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0" fontId="8" fillId="0" borderId="17" xfId="2" applyFont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4" fillId="0" borderId="22" xfId="0" quotePrefix="1" applyFont="1" applyBorder="1" applyAlignment="1" applyProtection="1">
      <alignment horizontal="left"/>
    </xf>
    <xf numFmtId="0" fontId="4" fillId="0" borderId="1" xfId="0" quotePrefix="1" applyFont="1" applyBorder="1" applyAlignment="1" applyProtection="1">
      <alignment horizontal="left"/>
    </xf>
    <xf numFmtId="0" fontId="4" fillId="0" borderId="23" xfId="0" quotePrefix="1" applyFont="1" applyBorder="1" applyAlignment="1" applyProtection="1">
      <alignment horizontal="left"/>
    </xf>
    <xf numFmtId="0" fontId="4" fillId="0" borderId="24" xfId="0" quotePrefix="1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17" xfId="0" applyFont="1" applyBorder="1" applyAlignment="1" applyProtection="1">
      <alignment horizontal="left"/>
    </xf>
    <xf numFmtId="0" fontId="4" fillId="0" borderId="2" xfId="0" quotePrefix="1" applyFont="1" applyBorder="1" applyAlignment="1" applyProtection="1">
      <alignment horizontal="left"/>
    </xf>
    <xf numFmtId="0" fontId="4" fillId="0" borderId="26" xfId="0" quotePrefix="1" applyFont="1" applyBorder="1" applyAlignment="1" applyProtection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8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forumelectrica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609599</xdr:colOff>
      <xdr:row>2</xdr:row>
      <xdr:rowOff>19049</xdr:rowOff>
    </xdr:from>
    <xdr:to>
      <xdr:col>16</xdr:col>
      <xdr:colOff>600075</xdr:colOff>
      <xdr:row>3</xdr:row>
      <xdr:rowOff>189315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3ADE6753-AE35-51C0-C424-77EE42E8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49" y="552449"/>
          <a:ext cx="2695576" cy="37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F62A"/>
  </sheetPr>
  <dimension ref="B1:Q24"/>
  <sheetViews>
    <sheetView tabSelected="1" topLeftCell="A16" workbookViewId="0">
      <selection activeCell="I27" sqref="I27"/>
    </sheetView>
  </sheetViews>
  <sheetFormatPr defaultRowHeight="15.75" x14ac:dyDescent="0.25"/>
  <cols>
    <col min="1" max="1" width="9.140625" style="1"/>
    <col min="2" max="2" width="18.140625" style="1" customWidth="1"/>
    <col min="3" max="9" width="9.140625" style="1"/>
    <col min="10" max="10" width="13.140625" style="1" customWidth="1"/>
    <col min="11" max="11" width="14.140625" style="1" customWidth="1"/>
    <col min="12" max="14" width="9.140625" style="1"/>
    <col min="15" max="15" width="17.85546875" style="1" customWidth="1"/>
    <col min="16" max="16" width="13.5703125" style="1" customWidth="1"/>
    <col min="17" max="16384" width="9.140625" style="1"/>
  </cols>
  <sheetData>
    <row r="1" spans="2:17" ht="16.5" thickBot="1" x14ac:dyDescent="0.3"/>
    <row r="2" spans="2:17" ht="27" thickBot="1" x14ac:dyDescent="0.45">
      <c r="B2" s="40" t="s">
        <v>22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2:17" ht="16.5" x14ac:dyDescent="0.3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43"/>
      <c r="P3" s="43"/>
      <c r="Q3" s="44"/>
    </row>
    <row r="4" spans="2:17" ht="16.5" x14ac:dyDescent="0.3">
      <c r="B4" s="56" t="s">
        <v>23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45"/>
      <c r="P4" s="45"/>
      <c r="Q4" s="46"/>
    </row>
    <row r="5" spans="2:17" ht="16.5" customHeight="1" x14ac:dyDescent="0.25">
      <c r="B5" s="61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2:17" ht="16.5" x14ac:dyDescent="0.3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</row>
    <row r="7" spans="2:17" ht="60" x14ac:dyDescent="0.3">
      <c r="B7" s="2"/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 t="s">
        <v>5</v>
      </c>
      <c r="I7" s="3" t="s">
        <v>31</v>
      </c>
      <c r="J7" s="3" t="s">
        <v>29</v>
      </c>
      <c r="K7" s="3" t="s">
        <v>30</v>
      </c>
      <c r="L7" s="3" t="s">
        <v>6</v>
      </c>
      <c r="M7" s="3" t="s">
        <v>7</v>
      </c>
      <c r="N7" s="3" t="s">
        <v>8</v>
      </c>
      <c r="O7" s="3" t="s">
        <v>9</v>
      </c>
      <c r="P7" s="3" t="s">
        <v>10</v>
      </c>
      <c r="Q7" s="4" t="s">
        <v>11</v>
      </c>
    </row>
    <row r="8" spans="2:17" ht="30" customHeight="1" x14ac:dyDescent="0.3">
      <c r="B8" s="5" t="s">
        <v>26</v>
      </c>
      <c r="C8" s="6">
        <v>25</v>
      </c>
      <c r="D8" s="7">
        <f>E8/C8</f>
        <v>1.3719999999999999</v>
      </c>
      <c r="E8" s="6">
        <v>34.299999999999997</v>
      </c>
      <c r="F8" s="8">
        <v>0.75</v>
      </c>
      <c r="G8" s="9">
        <f>F8*C8</f>
        <v>18.75</v>
      </c>
      <c r="H8" s="9">
        <f>E8*F8</f>
        <v>25.724999999999998</v>
      </c>
      <c r="I8" s="6">
        <v>7.8</v>
      </c>
      <c r="J8" s="10">
        <f>IF(G8&gt;0,I8/G8,"")</f>
        <v>0.41599999999999998</v>
      </c>
      <c r="K8" s="10">
        <f>IF(H8&gt;0,I8/(H8),"")</f>
        <v>0.30320699708454812</v>
      </c>
      <c r="L8" s="6">
        <f>C15</f>
        <v>98</v>
      </c>
      <c r="M8" s="11">
        <f>L8*K8</f>
        <v>29.714285714285715</v>
      </c>
      <c r="N8" s="6">
        <f>N12</f>
        <v>2</v>
      </c>
      <c r="O8" s="12">
        <f>G8*D8*N8</f>
        <v>51.449999999999996</v>
      </c>
      <c r="P8" s="13">
        <f t="shared" ref="P8:Q10" si="0">O8*K8</f>
        <v>15.6</v>
      </c>
      <c r="Q8" s="14">
        <f t="shared" si="0"/>
        <v>1528.8</v>
      </c>
    </row>
    <row r="9" spans="2:17" ht="16.5" x14ac:dyDescent="0.3">
      <c r="B9" s="5" t="s">
        <v>27</v>
      </c>
      <c r="C9" s="6">
        <v>320</v>
      </c>
      <c r="D9" s="7">
        <f>E9/C9</f>
        <v>0.39687499999999998</v>
      </c>
      <c r="E9" s="6">
        <v>127</v>
      </c>
      <c r="F9" s="8">
        <v>0.75</v>
      </c>
      <c r="G9" s="9">
        <f>F9*C9</f>
        <v>240</v>
      </c>
      <c r="H9" s="9">
        <f>E9*F9</f>
        <v>95.25</v>
      </c>
      <c r="I9" s="6">
        <v>29</v>
      </c>
      <c r="J9" s="10">
        <f>IF(G9&gt;0,I9/G9,"")</f>
        <v>0.12083333333333333</v>
      </c>
      <c r="K9" s="10">
        <f>IF(H9&gt;0,I9/(H9),"")</f>
        <v>0.30446194225721784</v>
      </c>
      <c r="L9" s="6">
        <f>C15</f>
        <v>98</v>
      </c>
      <c r="M9" s="11">
        <f>L9*K9</f>
        <v>29.837270341207347</v>
      </c>
      <c r="N9" s="6">
        <f>N12</f>
        <v>2</v>
      </c>
      <c r="O9" s="12">
        <f>G9*D9*N9</f>
        <v>190.5</v>
      </c>
      <c r="P9" s="13">
        <f t="shared" si="0"/>
        <v>58</v>
      </c>
      <c r="Q9" s="14">
        <f t="shared" si="0"/>
        <v>5684</v>
      </c>
    </row>
    <row r="10" spans="2:17" ht="16.5" x14ac:dyDescent="0.3">
      <c r="B10" s="5" t="s">
        <v>28</v>
      </c>
      <c r="C10" s="15">
        <v>62.5</v>
      </c>
      <c r="D10" s="7">
        <v>0.8</v>
      </c>
      <c r="E10" s="6">
        <f>C10*D10</f>
        <v>50</v>
      </c>
      <c r="F10" s="8">
        <v>0.75</v>
      </c>
      <c r="G10" s="9">
        <f>F10*C10</f>
        <v>46.875</v>
      </c>
      <c r="H10" s="9">
        <f>E10*F10</f>
        <v>37.5</v>
      </c>
      <c r="I10" s="6">
        <v>2.6</v>
      </c>
      <c r="J10" s="10">
        <f>IF(G10&gt;0,I10/G10,"")</f>
        <v>5.5466666666666671E-2</v>
      </c>
      <c r="K10" s="10">
        <f>IF(H10&gt;0,I10/(H10),"")</f>
        <v>6.933333333333333E-2</v>
      </c>
      <c r="L10" s="6">
        <f>C15</f>
        <v>98</v>
      </c>
      <c r="M10" s="11">
        <f>L10*K10</f>
        <v>6.7946666666666662</v>
      </c>
      <c r="N10" s="6">
        <f>N12</f>
        <v>2</v>
      </c>
      <c r="O10" s="12">
        <f>G10*D10*N10</f>
        <v>75</v>
      </c>
      <c r="P10" s="13">
        <f t="shared" si="0"/>
        <v>5.2</v>
      </c>
      <c r="Q10" s="14">
        <f t="shared" si="0"/>
        <v>509.6</v>
      </c>
    </row>
    <row r="11" spans="2:17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</row>
    <row r="12" spans="2:17" x14ac:dyDescent="0.25">
      <c r="B12" s="19" t="s">
        <v>25</v>
      </c>
      <c r="C12" s="20">
        <v>25</v>
      </c>
      <c r="D12" s="21">
        <v>0.8</v>
      </c>
      <c r="E12" s="6">
        <f>C12*D12</f>
        <v>20</v>
      </c>
      <c r="F12" s="22">
        <v>0.8</v>
      </c>
      <c r="G12" s="9">
        <f>F12*C12</f>
        <v>20</v>
      </c>
      <c r="H12" s="9">
        <f>E12*F12</f>
        <v>16</v>
      </c>
      <c r="I12" s="20">
        <v>7.8</v>
      </c>
      <c r="J12" s="10">
        <f>IF(G12&gt;0,I12/G12,"")</f>
        <v>0.39</v>
      </c>
      <c r="K12" s="10">
        <f>IF(H12&gt;0,I12/(H12),"")</f>
        <v>0.48749999999999999</v>
      </c>
      <c r="L12" s="6">
        <f>C15</f>
        <v>98</v>
      </c>
      <c r="M12" s="11">
        <f>IF(H12&gt;0,C15*K12,"")</f>
        <v>47.774999999999999</v>
      </c>
      <c r="N12" s="23">
        <v>2</v>
      </c>
      <c r="O12" s="12">
        <f>G12*D12*N12</f>
        <v>32</v>
      </c>
      <c r="P12" s="13">
        <f>IF(H12&gt;0,O12*K12,"")</f>
        <v>15.6</v>
      </c>
      <c r="Q12" s="14">
        <f>IF(H12&gt;0,P12*C15,"")</f>
        <v>1528.8</v>
      </c>
    </row>
    <row r="13" spans="2:17" ht="16.5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</row>
    <row r="14" spans="2:17" ht="18" x14ac:dyDescent="0.3">
      <c r="B14" s="47" t="s">
        <v>24</v>
      </c>
      <c r="C14" s="48"/>
      <c r="D14" s="48"/>
      <c r="E14" s="49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</row>
    <row r="15" spans="2:17" ht="30" x14ac:dyDescent="0.3">
      <c r="B15" s="27" t="s">
        <v>6</v>
      </c>
      <c r="C15" s="20">
        <v>98</v>
      </c>
      <c r="D15" s="25"/>
      <c r="E15" s="2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</row>
    <row r="16" spans="2:17" ht="16.5" x14ac:dyDescent="0.3">
      <c r="B16" s="27" t="s">
        <v>12</v>
      </c>
      <c r="C16" s="20" t="s">
        <v>21</v>
      </c>
      <c r="D16" s="25"/>
      <c r="E16" s="2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2:17" ht="16.5" x14ac:dyDescent="0.3">
      <c r="B17" s="24"/>
      <c r="C17" s="25"/>
      <c r="D17" s="25"/>
      <c r="E17" s="2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2:17" ht="16.5" x14ac:dyDescent="0.3">
      <c r="B18" s="27" t="s">
        <v>33</v>
      </c>
      <c r="C18" s="3" t="s">
        <v>13</v>
      </c>
      <c r="D18" s="29">
        <v>9.8000000000000007</v>
      </c>
      <c r="E18" s="30" t="s">
        <v>14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</row>
    <row r="19" spans="2:17" ht="16.5" x14ac:dyDescent="0.3">
      <c r="B19" s="27" t="s">
        <v>15</v>
      </c>
      <c r="C19" s="31">
        <f>P12</f>
        <v>15.6</v>
      </c>
      <c r="D19" s="32" t="s">
        <v>16</v>
      </c>
      <c r="E19" s="3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2:17" ht="16.5" x14ac:dyDescent="0.3">
      <c r="B20" s="27" t="s">
        <v>32</v>
      </c>
      <c r="C20" s="34">
        <f>IF(P12&lt;&gt;"",C19*D18,"")</f>
        <v>152.88</v>
      </c>
      <c r="D20" s="32" t="s">
        <v>17</v>
      </c>
      <c r="E20" s="2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</row>
    <row r="21" spans="2:17" ht="30" x14ac:dyDescent="0.3">
      <c r="B21" s="27" t="s">
        <v>18</v>
      </c>
      <c r="C21" s="35">
        <f>IF(C20&lt;&gt;"",O12/C20,"")</f>
        <v>0.20931449502878074</v>
      </c>
      <c r="D21" s="36"/>
      <c r="E21" s="37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2:17" ht="16.5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</row>
    <row r="23" spans="2:17" ht="16.5" x14ac:dyDescent="0.3">
      <c r="B23" s="50" t="s">
        <v>19</v>
      </c>
      <c r="C23" s="51"/>
      <c r="D23" s="51"/>
      <c r="E23" s="6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</row>
    <row r="24" spans="2:17" ht="17.25" thickBot="1" x14ac:dyDescent="0.35">
      <c r="B24" s="52" t="s">
        <v>20</v>
      </c>
      <c r="C24" s="53"/>
      <c r="D24" s="53"/>
      <c r="E24" s="65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</row>
  </sheetData>
  <mergeCells count="9">
    <mergeCell ref="B2:Q2"/>
    <mergeCell ref="O3:Q4"/>
    <mergeCell ref="B14:E14"/>
    <mergeCell ref="B23:E23"/>
    <mergeCell ref="B24:E24"/>
    <mergeCell ref="B3:N3"/>
    <mergeCell ref="B4:N4"/>
    <mergeCell ref="B6:Q6"/>
    <mergeCell ref="B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Rabert</dc:creator>
  <cp:lastModifiedBy>Rabert</cp:lastModifiedBy>
  <dcterms:created xsi:type="dcterms:W3CDTF">2025-07-24T13:11:30Z</dcterms:created>
  <dcterms:modified xsi:type="dcterms:W3CDTF">2025-07-24T14:33:58Z</dcterms:modified>
</cp:coreProperties>
</file>